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lxygit\Zhuangxiu\"/>
    </mc:Choice>
  </mc:AlternateContent>
  <bookViews>
    <workbookView xWindow="0" yWindow="0" windowWidth="28800" windowHeight="12165" activeTab="8"/>
  </bookViews>
  <sheets>
    <sheet name="农行" sheetId="1" r:id="rId1"/>
    <sheet name="ccb工资记录" sheetId="3" r:id="rId2"/>
    <sheet name="ccb福利" sheetId="10" r:id="rId3"/>
    <sheet name="股票" sheetId="5" r:id="rId4"/>
    <sheet name="对账" sheetId="4" r:id="rId5"/>
    <sheet name="车" sheetId="6" r:id="rId6"/>
    <sheet name="房子" sheetId="7" r:id="rId7"/>
    <sheet name="基金" sheetId="8" r:id="rId8"/>
    <sheet name="定期存款" sheetId="9" r:id="rId9"/>
  </sheets>
  <definedNames>
    <definedName name="_xlnm._FilterDatabase" localSheetId="8" hidden="1">定期存款!$I$1:$N$15</definedName>
    <definedName name="_xlnm._FilterDatabase" localSheetId="7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V11" i="3" l="1"/>
  <c r="W11" i="3"/>
  <c r="X11" i="3"/>
  <c r="Y11" i="3"/>
  <c r="Z11" i="3"/>
  <c r="AA11" i="3"/>
  <c r="V12" i="3"/>
  <c r="W12" i="3"/>
  <c r="X12" i="3"/>
  <c r="Y12" i="3"/>
  <c r="Z12" i="3"/>
  <c r="AA12" i="3"/>
  <c r="V13" i="3"/>
  <c r="W13" i="3"/>
  <c r="X13" i="3"/>
  <c r="Y13" i="3"/>
  <c r="Z13" i="3"/>
  <c r="AA13" i="3"/>
  <c r="V14" i="3"/>
  <c r="W14" i="3"/>
  <c r="X14" i="3"/>
  <c r="Y14" i="3"/>
  <c r="Z14" i="3"/>
  <c r="AA14" i="3"/>
  <c r="V15" i="3"/>
  <c r="W15" i="3"/>
  <c r="X15" i="3"/>
  <c r="Y15" i="3"/>
  <c r="Z15" i="3"/>
  <c r="AA15" i="3"/>
  <c r="L14" i="9"/>
  <c r="M4" i="3"/>
  <c r="M5" i="3"/>
  <c r="M6" i="3"/>
  <c r="M7" i="3"/>
  <c r="M8" i="3"/>
  <c r="M9" i="3"/>
  <c r="M10" i="3"/>
  <c r="M11" i="3"/>
  <c r="M12" i="3"/>
  <c r="M13" i="3"/>
  <c r="M14" i="3"/>
  <c r="M15" i="3"/>
  <c r="K16" i="3"/>
  <c r="S16" i="3"/>
  <c r="U10" i="3"/>
  <c r="V10" i="3"/>
  <c r="W10" i="3"/>
  <c r="X10" i="3"/>
  <c r="Y10" i="3"/>
  <c r="Z10" i="3"/>
  <c r="AA10" i="3"/>
  <c r="C29" i="10"/>
  <c r="M2" i="9" l="1"/>
  <c r="M3" i="9" s="1"/>
  <c r="M4" i="9" s="1"/>
  <c r="M5" i="9" s="1"/>
  <c r="E2" i="9"/>
  <c r="E3" i="9" s="1"/>
  <c r="E4" i="9" s="1"/>
  <c r="E5" i="9" s="1"/>
  <c r="E6" i="9" s="1"/>
  <c r="E7" i="9" s="1"/>
  <c r="E8" i="9" s="1"/>
  <c r="E9" i="9" s="1"/>
  <c r="E10" i="9" s="1"/>
  <c r="E11" i="9" s="1"/>
  <c r="E12" i="9" s="1"/>
  <c r="E13" i="9" s="1"/>
  <c r="E14" i="9" s="1"/>
  <c r="E15" i="9" s="1"/>
  <c r="O5" i="8" l="1"/>
  <c r="O6" i="8"/>
  <c r="O7" i="8"/>
  <c r="N5" i="8"/>
  <c r="N6" i="8"/>
  <c r="N7" i="8" s="1"/>
  <c r="B12" i="8"/>
  <c r="C12" i="8"/>
  <c r="K27" i="8"/>
  <c r="U11" i="3" l="1"/>
  <c r="U12" i="3"/>
  <c r="U13" i="3"/>
  <c r="U14" i="3"/>
  <c r="U15" i="3"/>
  <c r="L3" i="3"/>
  <c r="U3" i="3" s="1"/>
  <c r="U5" i="3"/>
  <c r="U6" i="3"/>
  <c r="U7" i="3"/>
  <c r="U8" i="3"/>
  <c r="U9" i="3"/>
  <c r="O3" i="8" l="1"/>
  <c r="O4" i="8" s="1"/>
  <c r="N3" i="8"/>
  <c r="F3" i="8"/>
  <c r="G3" i="8"/>
  <c r="F19" i="8" l="1"/>
  <c r="F20" i="8" s="1"/>
  <c r="F21" i="8" s="1"/>
  <c r="F22" i="8" s="1"/>
  <c r="F23" i="8" s="1"/>
  <c r="F24" i="8" s="1"/>
  <c r="F25" i="8" s="1"/>
  <c r="F26" i="8" s="1"/>
  <c r="F27" i="8" s="1"/>
  <c r="F28" i="8" s="1"/>
  <c r="F4" i="8"/>
  <c r="F5" i="8" s="1"/>
  <c r="F6" i="8" s="1"/>
  <c r="F7" i="8" s="1"/>
  <c r="N4" i="8"/>
  <c r="V9" i="3"/>
  <c r="W9" i="3"/>
  <c r="X9" i="3"/>
  <c r="Y9" i="3"/>
  <c r="Z9" i="3"/>
  <c r="AA9" i="3"/>
  <c r="G4" i="8" l="1"/>
  <c r="G5" i="8" s="1"/>
  <c r="G6" i="8" s="1"/>
  <c r="G7" i="8" s="1"/>
  <c r="B43" i="8" l="1"/>
  <c r="B29" i="8"/>
  <c r="J27" i="8"/>
  <c r="K9" i="8"/>
  <c r="C43" i="8"/>
  <c r="C29" i="8"/>
  <c r="V8" i="3" l="1"/>
  <c r="W8" i="3"/>
  <c r="X8" i="3"/>
  <c r="Y8" i="3"/>
  <c r="Z8" i="3"/>
  <c r="AA8" i="3"/>
  <c r="C27" i="4" l="1"/>
  <c r="B35" i="4"/>
  <c r="H25" i="4"/>
  <c r="B12" i="7" l="1"/>
  <c r="E10" i="5" l="1"/>
  <c r="D10" i="5"/>
  <c r="B10" i="5"/>
  <c r="D3" i="5"/>
  <c r="D4" i="5"/>
  <c r="D5" i="5"/>
  <c r="D6" i="5"/>
  <c r="D2" i="5"/>
  <c r="V7" i="3" l="1"/>
  <c r="W7" i="3"/>
  <c r="X7" i="3"/>
  <c r="Y7" i="3"/>
  <c r="Z7" i="3"/>
  <c r="AA7" i="3"/>
  <c r="V16" i="3" l="1"/>
  <c r="W16" i="3"/>
  <c r="X16" i="3"/>
  <c r="Y16" i="3"/>
  <c r="Z16" i="3"/>
  <c r="AA16" i="3"/>
  <c r="V5" i="3"/>
  <c r="W5" i="3"/>
  <c r="X5" i="3"/>
  <c r="Y5" i="3"/>
  <c r="Z5" i="3"/>
  <c r="AA5" i="3"/>
  <c r="V6" i="3"/>
  <c r="W6" i="3"/>
  <c r="X6" i="3"/>
  <c r="Y6" i="3"/>
  <c r="Z6" i="3"/>
  <c r="AA6" i="3"/>
  <c r="W3" i="3"/>
  <c r="X3" i="3"/>
  <c r="Y3" i="3"/>
  <c r="Z3" i="3"/>
  <c r="AA3" i="3"/>
  <c r="V3" i="3"/>
  <c r="H5" i="4"/>
  <c r="B15" i="4"/>
  <c r="D16" i="3" l="1"/>
  <c r="E16" i="3"/>
  <c r="F16" i="3"/>
  <c r="G16" i="3"/>
  <c r="H16" i="3"/>
  <c r="I16" i="3"/>
  <c r="J16" i="3"/>
  <c r="L16" i="3"/>
  <c r="N16" i="3"/>
  <c r="O16" i="3"/>
  <c r="P16" i="3"/>
  <c r="Q16" i="3"/>
  <c r="R16" i="3"/>
  <c r="T16" i="3"/>
  <c r="B16" i="3"/>
  <c r="M17" i="3"/>
  <c r="M18" i="3"/>
  <c r="M19" i="3"/>
  <c r="M20" i="3"/>
  <c r="M21" i="3"/>
  <c r="M22" i="3"/>
  <c r="M23" i="3"/>
  <c r="M24" i="3"/>
  <c r="M25" i="3"/>
  <c r="M26" i="3"/>
  <c r="M27" i="3"/>
  <c r="U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B4" i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M3" i="3"/>
  <c r="C16" i="3"/>
  <c r="M16" i="3"/>
  <c r="M6" i="9"/>
  <c r="M7" i="9" s="1"/>
  <c r="M8" i="9" s="1"/>
  <c r="M9" i="9" s="1"/>
  <c r="M10" i="9" s="1"/>
  <c r="M11" i="9" s="1"/>
  <c r="M12" i="9" s="1"/>
  <c r="M13" i="9" s="1"/>
</calcChain>
</file>

<file path=xl/sharedStrings.xml><?xml version="1.0" encoding="utf-8"?>
<sst xmlns="http://schemas.openxmlformats.org/spreadsheetml/2006/main" count="442" uniqueCount="341">
  <si>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</si>
  <si>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</si>
  <si>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</si>
  <si>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</si>
  <si>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</si>
  <si>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</si>
  <si>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</si>
  <si>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</si>
  <si>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</si>
  <si>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</si>
  <si>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</si>
  <si>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</si>
  <si>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</si>
  <si>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接房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</si>
  <si>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</si>
  <si>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</si>
  <si>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</si>
  <si>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</si>
  <si>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</si>
  <si>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</si>
  <si>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</si>
  <si>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</si>
  <si>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</si>
  <si>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</si>
  <si>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</si>
  <si>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</si>
  <si>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</si>
  <si>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</si>
  <si>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</si>
  <si>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</si>
  <si>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</si>
  <si>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</si>
  <si>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</si>
  <si>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</si>
  <si>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</si>
  <si>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</si>
  <si>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</si>
  <si>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</si>
  <si>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</si>
  <si>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</si>
  <si>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</si>
  <si>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</si>
  <si>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</si>
  <si>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</si>
  <si>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</si>
  <si>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</si>
  <si>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其他福利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</si>
  <si>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</si>
  <si>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</si>
  <si>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</si>
  <si>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微信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</si>
  <si>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</si>
  <si>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</si>
  <si>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</si>
  <si>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</si>
  <si>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</si>
  <si>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</si>
  <si>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总计</t>
    <phoneticPr fontId="1" type="noConversion"/>
  </si>
  <si>
    <t>记账</t>
    <phoneticPr fontId="1" type="noConversion"/>
  </si>
  <si>
    <t>工资结余</t>
    <phoneticPr fontId="1" type="noConversion"/>
  </si>
  <si>
    <t>收入</t>
    <phoneticPr fontId="1" type="noConversion"/>
  </si>
  <si>
    <t>mjy</t>
    <phoneticPr fontId="1" type="noConversion"/>
  </si>
  <si>
    <t>总计</t>
    <phoneticPr fontId="1" type="noConversion"/>
  </si>
  <si>
    <t>工资</t>
    <phoneticPr fontId="1" type="noConversion"/>
  </si>
  <si>
    <t>高温补贴</t>
    <phoneticPr fontId="1" type="noConversion"/>
  </si>
  <si>
    <t>红旗票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</si>
  <si>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</si>
  <si>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</si>
  <si>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</si>
  <si>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来源</t>
    <phoneticPr fontId="1" type="noConversion"/>
  </si>
  <si>
    <t>金额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</si>
  <si>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</si>
  <si>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</si>
  <si>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</si>
  <si>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</si>
  <si>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2021.11.08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</si>
  <si>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</si>
  <si>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</si>
  <si>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</si>
  <si>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</si>
  <si>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</si>
  <si>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</si>
  <si>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</si>
  <si>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</si>
  <si>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</si>
  <si>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</si>
  <si>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</si>
  <si>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</si>
  <si>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</si>
  <si>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</si>
  <si>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</si>
  <si>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</si>
  <si>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</si>
  <si>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</si>
  <si>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</si>
  <si>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</si>
  <si>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</si>
  <si>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</si>
  <si>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</si>
  <si>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</si>
  <si>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</si>
  <si>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</si>
  <si>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</si>
  <si>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</si>
  <si>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</si>
  <si>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</si>
  <si>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</si>
  <si>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</si>
  <si>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</si>
  <si>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</si>
  <si>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</si>
  <si>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</si>
  <si>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</si>
  <si>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</si>
  <si>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</si>
  <si>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</si>
  <si>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</si>
  <si>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</si>
  <si>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</si>
  <si>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</si>
  <si>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</si>
  <si>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</si>
  <si>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</si>
  <si>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</si>
  <si>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</si>
  <si>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</si>
  <si>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</si>
  <si>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</si>
  <si>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</si>
  <si>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</si>
  <si>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</si>
  <si>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</si>
  <si>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</si>
  <si>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</si>
  <si>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</si>
  <si>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</si>
  <si>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</si>
  <si>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</si>
  <si>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</si>
  <si>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</si>
  <si>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</si>
  <si>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</si>
  <si>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</si>
  <si>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</si>
  <si>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</si>
  <si>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</si>
  <si>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</si>
  <si>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</si>
  <si>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</si>
  <si>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</si>
  <si>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</si>
  <si>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</si>
  <si>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</si>
  <si>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</si>
  <si>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</si>
  <si>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</si>
  <si>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</si>
  <si>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</si>
  <si>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</si>
  <si>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</si>
  <si>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</si>
  <si>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</si>
  <si>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</si>
  <si>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</si>
  <si>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</si>
  <si>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</si>
  <si>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</si>
  <si>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</si>
  <si>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</si>
  <si>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</si>
  <si>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</si>
  <si>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</si>
  <si>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</si>
  <si>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</si>
  <si>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</si>
  <si>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</si>
  <si>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</si>
  <si>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</si>
  <si>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</si>
  <si>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</si>
  <si>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</si>
  <si>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</si>
  <si>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</si>
  <si>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</si>
  <si>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</si>
  <si>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</si>
  <si>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</si>
  <si>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</si>
  <si>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</si>
  <si>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</si>
  <si>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</si>
  <si>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</si>
  <si>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</si>
  <si>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</si>
  <si>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</si>
  <si>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</si>
  <si>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</si>
  <si>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</si>
  <si>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2021.12.9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</si>
  <si>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</si>
  <si>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</si>
  <si>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</si>
  <si>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</si>
  <si>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</si>
  <si>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</si>
  <si>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</si>
  <si>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</si>
  <si>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</si>
  <si>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</si>
  <si>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</si>
  <si>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</si>
  <si>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</si>
  <si>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</si>
  <si>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</si>
  <si>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</si>
  <si>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</si>
  <si>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</si>
  <si>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</si>
  <si>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</si>
  <si>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</si>
  <si>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</si>
  <si>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</si>
  <si>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</si>
  <si>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</si>
  <si>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</si>
  <si>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</si>
  <si>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</si>
  <si>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</si>
  <si>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</si>
  <si>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</si>
  <si>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</si>
  <si>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</si>
  <si>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</si>
  <si>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</si>
  <si>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</si>
  <si>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</si>
  <si>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</si>
  <si>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</si>
  <si>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</si>
  <si>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</si>
  <si>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</si>
  <si>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</si>
  <si>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</si>
  <si>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</si>
  <si>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</si>
  <si>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</si>
  <si>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</si>
  <si>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</si>
  <si>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</si>
  <si>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</si>
  <si>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</si>
  <si>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</si>
  <si>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</si>
  <si>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</si>
  <si>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</si>
  <si>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</si>
  <si>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</si>
  <si>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</si>
  <si>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</si>
  <si>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</si>
  <si>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</si>
  <si>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</si>
  <si>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</si>
  <si>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</si>
  <si>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</si>
  <si>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</si>
  <si>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</si>
  <si>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</si>
  <si>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</si>
  <si>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时间</t>
    <phoneticPr fontId="1" type="noConversion"/>
  </si>
  <si>
    <t>app</t>
  </si>
  <si>
    <t>app</t>
    <phoneticPr fontId="1" type="noConversion"/>
  </si>
  <si>
    <t>名称</t>
  </si>
  <si>
    <t>名称</t>
    <phoneticPr fontId="1" type="noConversion"/>
  </si>
  <si>
    <t>中信</t>
  </si>
  <si>
    <t>中信</t>
    <phoneticPr fontId="1" type="noConversion"/>
  </si>
  <si>
    <t>中信</t>
    <phoneticPr fontId="1" type="noConversion"/>
  </si>
  <si>
    <t>微信</t>
  </si>
  <si>
    <t>微信</t>
    <phoneticPr fontId="1" type="noConversion"/>
  </si>
  <si>
    <t>禹州</t>
  </si>
  <si>
    <t>禹州</t>
    <phoneticPr fontId="1" type="noConversion"/>
  </si>
  <si>
    <t>禹州</t>
    <phoneticPr fontId="1" type="noConversion"/>
  </si>
  <si>
    <t>上蔡</t>
  </si>
  <si>
    <t>上蔡</t>
    <phoneticPr fontId="1" type="noConversion"/>
  </si>
  <si>
    <t>3.10</t>
  </si>
  <si>
    <t>3.10</t>
    <phoneticPr fontId="1" type="noConversion"/>
  </si>
  <si>
    <t>6.26</t>
  </si>
  <si>
    <t>6.26</t>
    <phoneticPr fontId="1" type="noConversion"/>
  </si>
  <si>
    <t>2.20</t>
  </si>
  <si>
    <t>2.20</t>
    <phoneticPr fontId="1" type="noConversion"/>
  </si>
  <si>
    <t>度小满</t>
  </si>
  <si>
    <t>2.22</t>
  </si>
  <si>
    <t>2.22</t>
    <phoneticPr fontId="1" type="noConversion"/>
  </si>
  <si>
    <t>金城</t>
  </si>
  <si>
    <t>金城</t>
    <phoneticPr fontId="1" type="noConversion"/>
  </si>
  <si>
    <t>5.22</t>
  </si>
  <si>
    <t>5.22</t>
    <phoneticPr fontId="1" type="noConversion"/>
  </si>
  <si>
    <t>度小满</t>
    <phoneticPr fontId="1" type="noConversion"/>
  </si>
  <si>
    <t>拓城</t>
  </si>
  <si>
    <t>拓城</t>
    <phoneticPr fontId="1" type="noConversion"/>
  </si>
  <si>
    <t>金额</t>
  </si>
  <si>
    <t>2.09</t>
  </si>
  <si>
    <t>2.09</t>
    <phoneticPr fontId="1" type="noConversion"/>
  </si>
  <si>
    <t>支付宝</t>
  </si>
  <si>
    <t>支付宝</t>
    <phoneticPr fontId="1" type="noConversion"/>
  </si>
  <si>
    <t>交银</t>
  </si>
  <si>
    <t>交银</t>
    <phoneticPr fontId="1" type="noConversion"/>
  </si>
  <si>
    <t>3.09</t>
    <phoneticPr fontId="1" type="noConversion"/>
  </si>
  <si>
    <t>招商债券</t>
  </si>
  <si>
    <t>招商债券</t>
    <phoneticPr fontId="1" type="noConversion"/>
  </si>
  <si>
    <t>2.15</t>
    <phoneticPr fontId="1" type="noConversion"/>
  </si>
  <si>
    <t>2.26</t>
    <phoneticPr fontId="1" type="noConversion"/>
  </si>
  <si>
    <t>2.28</t>
    <phoneticPr fontId="1" type="noConversion"/>
  </si>
  <si>
    <t>总计</t>
    <phoneticPr fontId="1" type="noConversion"/>
  </si>
  <si>
    <t>饭卡</t>
    <phoneticPr fontId="1" type="noConversion"/>
  </si>
  <si>
    <t>2022.2.15</t>
    <phoneticPr fontId="1" type="noConversion"/>
  </si>
  <si>
    <t>年会奖品</t>
    <phoneticPr fontId="1" type="noConversion"/>
  </si>
  <si>
    <t>2022.1.22</t>
    <phoneticPr fontId="1" type="noConversion"/>
  </si>
  <si>
    <t>春节 红旗券</t>
    <phoneticPr fontId="1" type="noConversion"/>
  </si>
  <si>
    <t>2022.1.14</t>
    <phoneticPr fontId="1" type="noConversion"/>
  </si>
  <si>
    <t>疗休积分</t>
    <phoneticPr fontId="1" type="noConversion"/>
  </si>
  <si>
    <t>2022.1.11</t>
    <phoneticPr fontId="1" type="noConversion"/>
  </si>
  <si>
    <t>2022.1.1</t>
    <phoneticPr fontId="1" type="noConversion"/>
  </si>
  <si>
    <t>元旦 红旗券 好利来</t>
    <phoneticPr fontId="1" type="noConversion"/>
  </si>
  <si>
    <t>2021.12.27</t>
    <phoneticPr fontId="1" type="noConversion"/>
  </si>
  <si>
    <t>2021.12.1</t>
    <phoneticPr fontId="1" type="noConversion"/>
  </si>
  <si>
    <t>2021.11.1</t>
    <phoneticPr fontId="1" type="noConversion"/>
  </si>
  <si>
    <t>2021.10.9</t>
    <phoneticPr fontId="1" type="noConversion"/>
  </si>
  <si>
    <t>中秋节红旗券</t>
    <phoneticPr fontId="1" type="noConversion"/>
  </si>
  <si>
    <t>2021.9.17</t>
    <phoneticPr fontId="1" type="noConversion"/>
  </si>
  <si>
    <t>2021.9.13</t>
    <phoneticPr fontId="1" type="noConversion"/>
  </si>
  <si>
    <t>金额</t>
    <phoneticPr fontId="1" type="noConversion"/>
  </si>
  <si>
    <t>项目</t>
    <phoneticPr fontId="1" type="noConversion"/>
  </si>
  <si>
    <t>时间</t>
    <phoneticPr fontId="1" type="noConversion"/>
  </si>
  <si>
    <t>年金</t>
    <phoneticPr fontId="1" type="noConversion"/>
  </si>
  <si>
    <t>年金个人</t>
    <phoneticPr fontId="1" type="noConversion"/>
  </si>
  <si>
    <t>是否取出</t>
    <phoneticPr fontId="1" type="noConversion"/>
  </si>
  <si>
    <t>已取合计</t>
    <phoneticPr fontId="1" type="noConversion"/>
  </si>
  <si>
    <t>3.19</t>
    <phoneticPr fontId="1" type="noConversion"/>
  </si>
  <si>
    <t>3.28</t>
    <phoneticPr fontId="1" type="noConversion"/>
  </si>
  <si>
    <t>累计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</si>
</sst>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10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04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49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2" borderId="0" xfId="0" applyFill="1">
      <alignment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178" fontId="0" fillId="0" borderId="21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  <xf numFmtId="0" fontId="9" fillId="0" borderId="0" xfId="0" applyFont="1">
      <alignment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zoomScale="85" zoomScaleNormal="85" workbookViewId="0">
      <selection activeCell="H9" sqref="H9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78" t="s">
        <v>6</v>
      </c>
      <c r="B1" s="78"/>
      <c r="C1" s="78"/>
      <c r="D1" s="78"/>
      <c r="E1" s="78"/>
      <c r="F1" s="78"/>
      <c r="G1" s="78"/>
      <c r="H1" s="78"/>
      <c r="I1" s="78"/>
      <c r="J1" s="78"/>
      <c r="K1" s="78"/>
      <c r="L1" s="78"/>
      <c r="M1" s="78"/>
      <c r="N1" s="78"/>
      <c r="O1" s="78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76" t="s">
        <v>0</v>
      </c>
      <c r="B2" s="79" t="s">
        <v>10</v>
      </c>
      <c r="C2" s="79"/>
      <c r="D2" s="79"/>
      <c r="E2" s="79"/>
      <c r="F2" s="79"/>
      <c r="G2" s="79"/>
      <c r="H2" s="80" t="s">
        <v>11</v>
      </c>
      <c r="I2" s="81"/>
      <c r="J2" s="82"/>
      <c r="K2" s="83" t="s">
        <v>21</v>
      </c>
      <c r="L2" s="84"/>
      <c r="M2" s="85" t="s">
        <v>20</v>
      </c>
      <c r="N2" s="84"/>
      <c r="O2" s="76" t="s">
        <v>12</v>
      </c>
      <c r="Q2" s="27" t="s">
        <v>17</v>
      </c>
    </row>
    <row r="3" spans="1:32" s="4" customFormat="1" ht="29.25" customHeight="1" thickBot="1" x14ac:dyDescent="0.2">
      <c r="A3" s="77"/>
      <c r="B3" s="22" t="s">
        <v>5</v>
      </c>
      <c r="C3" s="9" t="s">
        <v>18</v>
      </c>
      <c r="D3" s="9" t="s">
        <v>4</v>
      </c>
      <c r="E3" s="9" t="s">
        <v>19</v>
      </c>
      <c r="F3" s="9" t="s">
        <v>24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22</v>
      </c>
      <c r="L3" s="32" t="s">
        <v>23</v>
      </c>
      <c r="M3" s="34" t="s">
        <v>8</v>
      </c>
      <c r="N3" s="10" t="s">
        <v>7</v>
      </c>
      <c r="O3" s="77"/>
      <c r="Q3" s="27" t="s">
        <v>15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-45000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3000</v>
      </c>
      <c r="M4" s="11">
        <f>L4</f>
        <v>3000</v>
      </c>
      <c r="N4" s="18">
        <f>SUM(B4:J4)</f>
        <v>27000</v>
      </c>
      <c r="O4" s="24" t="s">
        <v>13</v>
      </c>
      <c r="Q4" s="27" t="s">
        <v>25</v>
      </c>
    </row>
    <row r="5" spans="1:32" x14ac:dyDescent="0.15">
      <c r="A5" s="30">
        <v>44775</v>
      </c>
      <c r="B5" s="12">
        <v>10000</v>
      </c>
      <c r="C5" s="3">
        <v>3200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5070</v>
      </c>
      <c r="L5" s="15">
        <f t="shared" ref="L5:L63" si="1">SUM(B5,D5,F5,G5,H5,I5,J5)</f>
        <v>-1000</v>
      </c>
      <c r="M5" s="12">
        <f>M4+L5</f>
        <v>2000</v>
      </c>
      <c r="N5" s="19">
        <f>SUM(B5:J5)+N4</f>
        <v>31070</v>
      </c>
      <c r="O5" s="25"/>
      <c r="Q5" s="27" t="s">
        <v>16</v>
      </c>
    </row>
    <row r="6" spans="1:32" x14ac:dyDescent="0.15">
      <c r="A6" s="30">
        <f>DATE(YEAR(A$4),MONTH(A$4)+ROW(A3),0)</f>
        <v>44834</v>
      </c>
      <c r="B6" s="12">
        <v>10000</v>
      </c>
      <c r="C6" s="3">
        <v>3200</v>
      </c>
      <c r="D6" s="3">
        <v>6000</v>
      </c>
      <c r="E6" s="3">
        <v>1870</v>
      </c>
      <c r="F6" s="3"/>
      <c r="G6" s="19">
        <v>-10000</v>
      </c>
      <c r="H6" s="16"/>
      <c r="I6" s="3">
        <v>-2000</v>
      </c>
      <c r="J6" s="19">
        <v>-5000</v>
      </c>
      <c r="K6" s="14">
        <f t="shared" si="0"/>
        <v>5070</v>
      </c>
      <c r="L6" s="15">
        <f t="shared" si="1"/>
        <v>-1000</v>
      </c>
      <c r="M6" s="12">
        <f t="shared" ref="M6:M30" si="2">M5+L6</f>
        <v>1000</v>
      </c>
      <c r="N6" s="19">
        <f t="shared" ref="N6:N25" si="3">SUM(B6:J6)+N5</f>
        <v>35140</v>
      </c>
      <c r="O6" s="25"/>
      <c r="Q6" s="27"/>
    </row>
    <row r="7" spans="1:32" x14ac:dyDescent="0.15">
      <c r="A7" s="30">
        <f>DATE(YEAR(A$4),MONTH(A$4)+ROW(A4),0)</f>
        <v>44865</v>
      </c>
      <c r="B7" s="12">
        <v>10000</v>
      </c>
      <c r="C7" s="3">
        <v>3200</v>
      </c>
      <c r="D7" s="3">
        <v>6000</v>
      </c>
      <c r="E7" s="3">
        <v>1870</v>
      </c>
      <c r="F7" s="3"/>
      <c r="G7" s="19">
        <v>-10000</v>
      </c>
      <c r="H7" s="16"/>
      <c r="I7" s="3">
        <v>-2000</v>
      </c>
      <c r="J7" s="19">
        <v>-5000</v>
      </c>
      <c r="K7" s="14">
        <f t="shared" si="0"/>
        <v>5070</v>
      </c>
      <c r="L7" s="15">
        <f t="shared" si="1"/>
        <v>-1000</v>
      </c>
      <c r="M7" s="12">
        <f t="shared" si="2"/>
        <v>0</v>
      </c>
      <c r="N7" s="19">
        <f t="shared" si="3"/>
        <v>39210</v>
      </c>
      <c r="O7" s="25"/>
      <c r="Q7" s="43" t="s">
        <v>76</v>
      </c>
    </row>
    <row r="8" spans="1:32" x14ac:dyDescent="0.15">
      <c r="A8" s="30">
        <f>DATE(YEAR(A$4),MONTH(A$4)+ROW(A5),0)</f>
        <v>44895</v>
      </c>
      <c r="B8" s="12">
        <v>10000</v>
      </c>
      <c r="C8" s="3">
        <v>3200</v>
      </c>
      <c r="D8" s="3">
        <v>6000</v>
      </c>
      <c r="E8" s="3">
        <v>1870</v>
      </c>
      <c r="F8" s="3"/>
      <c r="G8" s="19">
        <v>-10000</v>
      </c>
      <c r="H8" s="16"/>
      <c r="I8" s="3">
        <v>-2000</v>
      </c>
      <c r="J8" s="19">
        <v>-5000</v>
      </c>
      <c r="K8" s="14">
        <f t="shared" si="0"/>
        <v>5070</v>
      </c>
      <c r="L8" s="15">
        <f t="shared" si="1"/>
        <v>-1000</v>
      </c>
      <c r="M8" s="12">
        <f t="shared" si="2"/>
        <v>-1000</v>
      </c>
      <c r="N8" s="19">
        <f t="shared" si="3"/>
        <v>43280</v>
      </c>
      <c r="O8" s="25"/>
    </row>
    <row r="9" spans="1:32" x14ac:dyDescent="0.15">
      <c r="A9" s="30">
        <f>DATE(YEAR(A$4),MONTH(A$4)+ROW(A6),0)</f>
        <v>44926</v>
      </c>
      <c r="B9" s="12">
        <v>10000</v>
      </c>
      <c r="C9" s="3">
        <v>3200</v>
      </c>
      <c r="D9" s="3">
        <v>6000</v>
      </c>
      <c r="E9" s="3">
        <v>1870</v>
      </c>
      <c r="F9" s="3"/>
      <c r="G9" s="19">
        <v>-10000</v>
      </c>
      <c r="H9" s="16">
        <v>-150000</v>
      </c>
      <c r="I9" s="3">
        <v>-2000</v>
      </c>
      <c r="J9" s="19">
        <v>-5000</v>
      </c>
      <c r="K9" s="14">
        <f t="shared" si="0"/>
        <v>5070</v>
      </c>
      <c r="L9" s="15">
        <f t="shared" si="1"/>
        <v>-151000</v>
      </c>
      <c r="M9" s="12">
        <f t="shared" si="2"/>
        <v>-152000</v>
      </c>
      <c r="N9" s="19">
        <f t="shared" si="3"/>
        <v>-102650</v>
      </c>
      <c r="O9" s="25" t="s">
        <v>14</v>
      </c>
    </row>
    <row r="10" spans="1:32" x14ac:dyDescent="0.15">
      <c r="A10" s="30">
        <f t="shared" ref="A10:A61" si="4">DATE(YEAR(A$4),MONTH(A$4)+ROW(A7),0)</f>
        <v>44957</v>
      </c>
      <c r="B10" s="12">
        <v>10000</v>
      </c>
      <c r="C10" s="3">
        <v>3200</v>
      </c>
      <c r="D10" s="3">
        <v>6000</v>
      </c>
      <c r="E10" s="3">
        <v>1870</v>
      </c>
      <c r="F10" s="3"/>
      <c r="G10" s="19">
        <v>-10000</v>
      </c>
      <c r="H10" s="16"/>
      <c r="I10" s="3">
        <v>-2000</v>
      </c>
      <c r="J10" s="19">
        <v>-5000</v>
      </c>
      <c r="K10" s="14">
        <f t="shared" si="0"/>
        <v>5070</v>
      </c>
      <c r="L10" s="15">
        <f t="shared" si="1"/>
        <v>-1000</v>
      </c>
      <c r="M10" s="12">
        <f t="shared" si="2"/>
        <v>-153000</v>
      </c>
      <c r="N10" s="19">
        <f t="shared" si="3"/>
        <v>-98580</v>
      </c>
      <c r="O10" s="25"/>
    </row>
    <row r="11" spans="1:32" x14ac:dyDescent="0.15">
      <c r="A11" s="30">
        <f t="shared" si="4"/>
        <v>44985</v>
      </c>
      <c r="B11" s="12">
        <v>10000</v>
      </c>
      <c r="C11" s="3">
        <v>3200</v>
      </c>
      <c r="D11" s="3">
        <v>12000</v>
      </c>
      <c r="E11" s="3">
        <v>3900</v>
      </c>
      <c r="F11" s="3">
        <v>20000</v>
      </c>
      <c r="G11" s="19">
        <v>-10000</v>
      </c>
      <c r="H11" s="16"/>
      <c r="I11" s="3">
        <v>-2000</v>
      </c>
      <c r="J11" s="19">
        <v>-5000</v>
      </c>
      <c r="K11" s="14">
        <f t="shared" si="0"/>
        <v>7100</v>
      </c>
      <c r="L11" s="15">
        <f t="shared" si="1"/>
        <v>25000</v>
      </c>
      <c r="M11" s="12">
        <f t="shared" si="2"/>
        <v>-128000</v>
      </c>
      <c r="N11" s="19">
        <f t="shared" si="3"/>
        <v>-66480</v>
      </c>
      <c r="O11" s="25"/>
    </row>
    <row r="12" spans="1:32" x14ac:dyDescent="0.15">
      <c r="A12" s="30">
        <f t="shared" si="4"/>
        <v>45016</v>
      </c>
      <c r="B12" s="12">
        <v>10000</v>
      </c>
      <c r="C12" s="3">
        <v>3200</v>
      </c>
      <c r="D12" s="3">
        <v>12000</v>
      </c>
      <c r="E12" s="3">
        <v>3900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7100</v>
      </c>
      <c r="L12" s="15">
        <f t="shared" si="1"/>
        <v>7000</v>
      </c>
      <c r="M12" s="12">
        <f t="shared" si="2"/>
        <v>-121000</v>
      </c>
      <c r="N12" s="19">
        <f t="shared" si="3"/>
        <v>-52380</v>
      </c>
      <c r="O12" s="25"/>
    </row>
    <row r="13" spans="1:32" x14ac:dyDescent="0.15">
      <c r="A13" s="30">
        <f t="shared" si="4"/>
        <v>45046</v>
      </c>
      <c r="B13" s="12">
        <v>10000</v>
      </c>
      <c r="C13" s="3">
        <v>3200</v>
      </c>
      <c r="D13" s="3">
        <v>12000</v>
      </c>
      <c r="E13" s="3">
        <v>3900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7100</v>
      </c>
      <c r="L13" s="15">
        <f t="shared" si="1"/>
        <v>7000</v>
      </c>
      <c r="M13" s="12">
        <f t="shared" si="2"/>
        <v>-114000</v>
      </c>
      <c r="N13" s="19">
        <f t="shared" si="3"/>
        <v>-38280</v>
      </c>
      <c r="O13" s="25"/>
    </row>
    <row r="14" spans="1:32" x14ac:dyDescent="0.15">
      <c r="A14" s="30">
        <f t="shared" si="4"/>
        <v>45077</v>
      </c>
      <c r="B14" s="12">
        <v>10000</v>
      </c>
      <c r="C14" s="3">
        <v>3200</v>
      </c>
      <c r="D14" s="3">
        <v>12000</v>
      </c>
      <c r="E14" s="3">
        <v>3900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7100</v>
      </c>
      <c r="L14" s="15">
        <f t="shared" si="1"/>
        <v>7000</v>
      </c>
      <c r="M14" s="12">
        <f t="shared" si="2"/>
        <v>-107000</v>
      </c>
      <c r="N14" s="19">
        <f t="shared" si="3"/>
        <v>-24180</v>
      </c>
      <c r="O14" s="25"/>
    </row>
    <row r="15" spans="1:32" x14ac:dyDescent="0.15">
      <c r="A15" s="30">
        <f t="shared" si="4"/>
        <v>45107</v>
      </c>
      <c r="B15" s="12">
        <v>10000</v>
      </c>
      <c r="C15" s="3">
        <v>3200</v>
      </c>
      <c r="D15" s="3">
        <v>12000</v>
      </c>
      <c r="E15" s="3">
        <v>3900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7100</v>
      </c>
      <c r="L15" s="15">
        <f t="shared" si="1"/>
        <v>2000</v>
      </c>
      <c r="M15" s="12">
        <f t="shared" si="2"/>
        <v>-105000</v>
      </c>
      <c r="N15" s="19">
        <f t="shared" si="3"/>
        <v>-15080</v>
      </c>
      <c r="O15" s="25"/>
    </row>
    <row r="16" spans="1:32" x14ac:dyDescent="0.15">
      <c r="A16" s="30">
        <f t="shared" si="4"/>
        <v>45138</v>
      </c>
      <c r="B16" s="12">
        <v>10000</v>
      </c>
      <c r="C16" s="3">
        <v>3200</v>
      </c>
      <c r="D16" s="3">
        <v>12000</v>
      </c>
      <c r="E16" s="3">
        <v>3900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7100</v>
      </c>
      <c r="L16" s="15">
        <f t="shared" si="1"/>
        <v>7000</v>
      </c>
      <c r="M16" s="12">
        <f t="shared" si="2"/>
        <v>-98000</v>
      </c>
      <c r="N16" s="19">
        <f t="shared" si="3"/>
        <v>-980</v>
      </c>
      <c r="O16" s="25"/>
    </row>
    <row r="17" spans="1:15" x14ac:dyDescent="0.15">
      <c r="A17" s="30">
        <f t="shared" si="4"/>
        <v>45169</v>
      </c>
      <c r="B17" s="12">
        <v>10000</v>
      </c>
      <c r="C17" s="3">
        <v>3200</v>
      </c>
      <c r="D17" s="3">
        <v>12000</v>
      </c>
      <c r="E17" s="3">
        <v>3900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7100</v>
      </c>
      <c r="L17" s="15">
        <f t="shared" si="1"/>
        <v>7000</v>
      </c>
      <c r="M17" s="12">
        <f t="shared" si="2"/>
        <v>-91000</v>
      </c>
      <c r="N17" s="19">
        <f t="shared" si="3"/>
        <v>13120</v>
      </c>
      <c r="O17" s="25"/>
    </row>
    <row r="18" spans="1:15" x14ac:dyDescent="0.15">
      <c r="A18" s="30">
        <f t="shared" si="4"/>
        <v>45199</v>
      </c>
      <c r="B18" s="12">
        <v>10000</v>
      </c>
      <c r="C18" s="3">
        <v>3200</v>
      </c>
      <c r="D18" s="3">
        <v>12000</v>
      </c>
      <c r="E18" s="3">
        <v>3900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7100</v>
      </c>
      <c r="L18" s="15">
        <f t="shared" si="1"/>
        <v>7000</v>
      </c>
      <c r="M18" s="12">
        <f t="shared" si="2"/>
        <v>-84000</v>
      </c>
      <c r="N18" s="19">
        <f t="shared" si="3"/>
        <v>27220</v>
      </c>
      <c r="O18" s="25"/>
    </row>
    <row r="19" spans="1:15" x14ac:dyDescent="0.15">
      <c r="A19" s="30">
        <f t="shared" si="4"/>
        <v>45230</v>
      </c>
      <c r="B19" s="12">
        <v>10000</v>
      </c>
      <c r="C19" s="3">
        <v>3200</v>
      </c>
      <c r="D19" s="3">
        <v>12000</v>
      </c>
      <c r="E19" s="3">
        <v>3900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7100</v>
      </c>
      <c r="L19" s="15">
        <f t="shared" si="1"/>
        <v>7000</v>
      </c>
      <c r="M19" s="12">
        <f t="shared" si="2"/>
        <v>-77000</v>
      </c>
      <c r="N19" s="19">
        <f t="shared" si="3"/>
        <v>41320</v>
      </c>
      <c r="O19" s="25"/>
    </row>
    <row r="20" spans="1:15" x14ac:dyDescent="0.15">
      <c r="A20" s="30">
        <f t="shared" si="4"/>
        <v>45260</v>
      </c>
      <c r="B20" s="12">
        <v>10000</v>
      </c>
      <c r="C20" s="3">
        <v>3200</v>
      </c>
      <c r="D20" s="3">
        <v>12000</v>
      </c>
      <c r="E20" s="3">
        <v>3900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7100</v>
      </c>
      <c r="L20" s="15">
        <f t="shared" si="1"/>
        <v>7000</v>
      </c>
      <c r="M20" s="12">
        <f t="shared" si="2"/>
        <v>-70000</v>
      </c>
      <c r="N20" s="19">
        <f t="shared" si="3"/>
        <v>55420</v>
      </c>
      <c r="O20" s="25"/>
    </row>
    <row r="21" spans="1:15" x14ac:dyDescent="0.15">
      <c r="A21" s="30">
        <f t="shared" si="4"/>
        <v>45291</v>
      </c>
      <c r="B21" s="12">
        <v>10000</v>
      </c>
      <c r="C21" s="3">
        <v>3200</v>
      </c>
      <c r="D21" s="3">
        <v>12000</v>
      </c>
      <c r="E21" s="3">
        <v>3900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7100</v>
      </c>
      <c r="L21" s="15">
        <f t="shared" si="1"/>
        <v>7000</v>
      </c>
      <c r="M21" s="12">
        <f t="shared" si="2"/>
        <v>-63000</v>
      </c>
      <c r="N21" s="19">
        <f t="shared" si="3"/>
        <v>69520</v>
      </c>
      <c r="O21" s="25"/>
    </row>
    <row r="22" spans="1:15" x14ac:dyDescent="0.15">
      <c r="A22" s="30">
        <f t="shared" si="4"/>
        <v>45322</v>
      </c>
      <c r="B22" s="12">
        <v>10000</v>
      </c>
      <c r="C22" s="3">
        <v>3200</v>
      </c>
      <c r="D22" s="3">
        <v>12000</v>
      </c>
      <c r="E22" s="3">
        <v>3900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7100</v>
      </c>
      <c r="L22" s="15">
        <f t="shared" si="1"/>
        <v>7000</v>
      </c>
      <c r="M22" s="12">
        <f t="shared" si="2"/>
        <v>-56000</v>
      </c>
      <c r="N22" s="19">
        <f t="shared" si="3"/>
        <v>83620</v>
      </c>
      <c r="O22" s="25"/>
    </row>
    <row r="23" spans="1:15" x14ac:dyDescent="0.15">
      <c r="A23" s="30">
        <f t="shared" si="4"/>
        <v>45351</v>
      </c>
      <c r="B23" s="12">
        <v>10000</v>
      </c>
      <c r="C23" s="3">
        <v>3200</v>
      </c>
      <c r="D23" s="3">
        <v>12000</v>
      </c>
      <c r="E23" s="3">
        <v>3900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7100</v>
      </c>
      <c r="L23" s="15">
        <f t="shared" si="1"/>
        <v>51000</v>
      </c>
      <c r="M23" s="12">
        <f t="shared" si="2"/>
        <v>-5000</v>
      </c>
      <c r="N23" s="19">
        <f t="shared" si="3"/>
        <v>141720</v>
      </c>
      <c r="O23" s="25"/>
    </row>
    <row r="24" spans="1:15" x14ac:dyDescent="0.15">
      <c r="A24" s="30">
        <f t="shared" si="4"/>
        <v>45382</v>
      </c>
      <c r="B24" s="12">
        <v>10000</v>
      </c>
      <c r="C24" s="3">
        <v>3200</v>
      </c>
      <c r="D24" s="3">
        <v>12000</v>
      </c>
      <c r="E24" s="3">
        <v>3900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7100</v>
      </c>
      <c r="L24" s="15">
        <f t="shared" si="1"/>
        <v>7000</v>
      </c>
      <c r="M24" s="12">
        <f t="shared" si="2"/>
        <v>2000</v>
      </c>
      <c r="N24" s="19">
        <f t="shared" si="3"/>
        <v>155820</v>
      </c>
      <c r="O24" s="25"/>
    </row>
    <row r="25" spans="1:15" x14ac:dyDescent="0.15">
      <c r="A25" s="30">
        <f t="shared" si="4"/>
        <v>45412</v>
      </c>
      <c r="B25" s="12">
        <v>10000</v>
      </c>
      <c r="C25" s="3">
        <v>3200</v>
      </c>
      <c r="D25" s="3">
        <v>12000</v>
      </c>
      <c r="E25" s="3">
        <v>3900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7100</v>
      </c>
      <c r="L25" s="15">
        <f t="shared" si="1"/>
        <v>7000</v>
      </c>
      <c r="M25" s="12">
        <f t="shared" si="2"/>
        <v>9000</v>
      </c>
      <c r="N25" s="19">
        <f t="shared" si="3"/>
        <v>169920</v>
      </c>
      <c r="O25" s="25"/>
    </row>
    <row r="26" spans="1:15" x14ac:dyDescent="0.15">
      <c r="A26" s="30">
        <f t="shared" si="4"/>
        <v>45443</v>
      </c>
      <c r="B26" s="12">
        <v>10000</v>
      </c>
      <c r="C26" s="3">
        <v>3200</v>
      </c>
      <c r="D26" s="3">
        <v>12000</v>
      </c>
      <c r="E26" s="3">
        <v>3900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7100</v>
      </c>
      <c r="L26" s="15">
        <f t="shared" si="1"/>
        <v>7000</v>
      </c>
      <c r="M26" s="12">
        <f t="shared" si="2"/>
        <v>16000</v>
      </c>
      <c r="N26" s="19">
        <f t="shared" ref="N26:N63" si="5">SUM(B26:J26)+N25</f>
        <v>184020</v>
      </c>
      <c r="O26" s="25"/>
    </row>
    <row r="27" spans="1:15" x14ac:dyDescent="0.15">
      <c r="A27" s="30">
        <f t="shared" si="4"/>
        <v>45473</v>
      </c>
      <c r="B27" s="12">
        <v>10000</v>
      </c>
      <c r="C27" s="3">
        <v>3200</v>
      </c>
      <c r="D27" s="3">
        <v>12000</v>
      </c>
      <c r="E27" s="3">
        <v>3900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7100</v>
      </c>
      <c r="L27" s="15">
        <f t="shared" si="1"/>
        <v>2000</v>
      </c>
      <c r="M27" s="12">
        <f t="shared" si="2"/>
        <v>18000</v>
      </c>
      <c r="N27" s="19">
        <f t="shared" si="5"/>
        <v>193120</v>
      </c>
      <c r="O27" s="25"/>
    </row>
    <row r="28" spans="1:15" x14ac:dyDescent="0.15">
      <c r="A28" s="30">
        <f t="shared" si="4"/>
        <v>45504</v>
      </c>
      <c r="B28" s="12">
        <v>10000</v>
      </c>
      <c r="C28" s="3">
        <v>3200</v>
      </c>
      <c r="D28" s="3">
        <v>12000</v>
      </c>
      <c r="E28" s="3">
        <v>3900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7100</v>
      </c>
      <c r="L28" s="15">
        <f t="shared" si="1"/>
        <v>7000</v>
      </c>
      <c r="M28" s="12">
        <f t="shared" si="2"/>
        <v>25000</v>
      </c>
      <c r="N28" s="19">
        <f t="shared" si="5"/>
        <v>207220</v>
      </c>
      <c r="O28" s="25"/>
    </row>
    <row r="29" spans="1:15" x14ac:dyDescent="0.15">
      <c r="A29" s="30">
        <f t="shared" si="4"/>
        <v>45535</v>
      </c>
      <c r="B29" s="12">
        <v>10000</v>
      </c>
      <c r="C29" s="3">
        <v>3200</v>
      </c>
      <c r="D29" s="3">
        <v>12000</v>
      </c>
      <c r="E29" s="3">
        <v>3900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7100</v>
      </c>
      <c r="L29" s="15">
        <f t="shared" si="1"/>
        <v>7000</v>
      </c>
      <c r="M29" s="12">
        <f t="shared" si="2"/>
        <v>32000</v>
      </c>
      <c r="N29" s="19">
        <f t="shared" si="5"/>
        <v>221320</v>
      </c>
      <c r="O29" s="25"/>
    </row>
    <row r="30" spans="1:15" x14ac:dyDescent="0.15">
      <c r="A30" s="30">
        <f t="shared" si="4"/>
        <v>45565</v>
      </c>
      <c r="B30" s="12">
        <v>10000</v>
      </c>
      <c r="C30" s="3">
        <v>3200</v>
      </c>
      <c r="D30" s="3">
        <v>12000</v>
      </c>
      <c r="E30" s="3">
        <v>3900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7100</v>
      </c>
      <c r="L30" s="15">
        <f t="shared" si="1"/>
        <v>7000</v>
      </c>
      <c r="M30" s="12">
        <f t="shared" si="2"/>
        <v>39000</v>
      </c>
      <c r="N30" s="19">
        <f t="shared" si="5"/>
        <v>235420</v>
      </c>
      <c r="O30" s="25"/>
    </row>
    <row r="31" spans="1:15" x14ac:dyDescent="0.15">
      <c r="A31" s="30">
        <f t="shared" si="4"/>
        <v>45596</v>
      </c>
      <c r="B31" s="12">
        <v>10000</v>
      </c>
      <c r="C31" s="3">
        <v>3200</v>
      </c>
      <c r="D31" s="3">
        <v>12000</v>
      </c>
      <c r="E31" s="3">
        <v>3900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7100</v>
      </c>
      <c r="L31" s="15">
        <f t="shared" si="1"/>
        <v>7000</v>
      </c>
      <c r="M31" s="12">
        <f t="shared" ref="M31:M63" si="6">M30+L31</f>
        <v>46000</v>
      </c>
      <c r="N31" s="19">
        <f t="shared" si="5"/>
        <v>249520</v>
      </c>
      <c r="O31" s="25"/>
    </row>
    <row r="32" spans="1:15" x14ac:dyDescent="0.15">
      <c r="A32" s="30">
        <f t="shared" si="4"/>
        <v>45626</v>
      </c>
      <c r="B32" s="12">
        <v>10000</v>
      </c>
      <c r="C32" s="3">
        <v>3200</v>
      </c>
      <c r="D32" s="3">
        <v>12000</v>
      </c>
      <c r="E32" s="3">
        <v>3900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7100</v>
      </c>
      <c r="L32" s="15">
        <f t="shared" si="1"/>
        <v>7000</v>
      </c>
      <c r="M32" s="12">
        <f t="shared" si="6"/>
        <v>53000</v>
      </c>
      <c r="N32" s="19">
        <f t="shared" si="5"/>
        <v>263620</v>
      </c>
      <c r="O32" s="25"/>
    </row>
    <row r="33" spans="1:15" x14ac:dyDescent="0.15">
      <c r="A33" s="30">
        <f t="shared" si="4"/>
        <v>45657</v>
      </c>
      <c r="B33" s="12">
        <v>10000</v>
      </c>
      <c r="C33" s="3">
        <v>3200</v>
      </c>
      <c r="D33" s="3">
        <v>12000</v>
      </c>
      <c r="E33" s="3">
        <v>3900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7100</v>
      </c>
      <c r="L33" s="15">
        <f t="shared" si="1"/>
        <v>7000</v>
      </c>
      <c r="M33" s="12">
        <f t="shared" si="6"/>
        <v>60000</v>
      </c>
      <c r="N33" s="19">
        <f t="shared" si="5"/>
        <v>277720</v>
      </c>
      <c r="O33" s="25"/>
    </row>
    <row r="34" spans="1:15" x14ac:dyDescent="0.15">
      <c r="A34" s="30">
        <f t="shared" si="4"/>
        <v>45688</v>
      </c>
      <c r="B34" s="12">
        <v>10000</v>
      </c>
      <c r="C34" s="3">
        <v>3200</v>
      </c>
      <c r="D34" s="3">
        <v>12000</v>
      </c>
      <c r="E34" s="3">
        <v>3900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7100</v>
      </c>
      <c r="L34" s="15">
        <f t="shared" si="1"/>
        <v>7000</v>
      </c>
      <c r="M34" s="12">
        <f t="shared" si="6"/>
        <v>67000</v>
      </c>
      <c r="N34" s="19">
        <f t="shared" si="5"/>
        <v>291820</v>
      </c>
      <c r="O34" s="25"/>
    </row>
    <row r="35" spans="1:15" x14ac:dyDescent="0.15">
      <c r="A35" s="30">
        <f t="shared" si="4"/>
        <v>45716</v>
      </c>
      <c r="B35" s="12">
        <v>10000</v>
      </c>
      <c r="C35" s="3">
        <v>3200</v>
      </c>
      <c r="D35" s="3">
        <v>12000</v>
      </c>
      <c r="E35" s="3">
        <v>3900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7100</v>
      </c>
      <c r="L35" s="15">
        <f t="shared" si="1"/>
        <v>51000</v>
      </c>
      <c r="M35" s="12">
        <f t="shared" si="6"/>
        <v>118000</v>
      </c>
      <c r="N35" s="19">
        <f t="shared" si="5"/>
        <v>349920</v>
      </c>
      <c r="O35" s="25"/>
    </row>
    <row r="36" spans="1:15" x14ac:dyDescent="0.15">
      <c r="A36" s="30">
        <f t="shared" si="4"/>
        <v>45747</v>
      </c>
      <c r="B36" s="12">
        <v>10000</v>
      </c>
      <c r="C36" s="3">
        <v>3200</v>
      </c>
      <c r="D36" s="3">
        <v>12000</v>
      </c>
      <c r="E36" s="3">
        <v>3900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7100</v>
      </c>
      <c r="L36" s="15">
        <f t="shared" si="1"/>
        <v>7000</v>
      </c>
      <c r="M36" s="12">
        <f t="shared" si="6"/>
        <v>125000</v>
      </c>
      <c r="N36" s="19">
        <f t="shared" si="5"/>
        <v>364020</v>
      </c>
      <c r="O36" s="25"/>
    </row>
    <row r="37" spans="1:15" x14ac:dyDescent="0.15">
      <c r="A37" s="30">
        <f t="shared" si="4"/>
        <v>45777</v>
      </c>
      <c r="B37" s="12">
        <v>10000</v>
      </c>
      <c r="C37" s="3">
        <v>3200</v>
      </c>
      <c r="D37" s="3">
        <v>12000</v>
      </c>
      <c r="E37" s="3">
        <v>3900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7100</v>
      </c>
      <c r="L37" s="15">
        <f t="shared" si="1"/>
        <v>7000</v>
      </c>
      <c r="M37" s="12">
        <f t="shared" si="6"/>
        <v>132000</v>
      </c>
      <c r="N37" s="19">
        <f t="shared" si="5"/>
        <v>378120</v>
      </c>
      <c r="O37" s="25"/>
    </row>
    <row r="38" spans="1:15" x14ac:dyDescent="0.15">
      <c r="A38" s="30">
        <f t="shared" si="4"/>
        <v>45808</v>
      </c>
      <c r="B38" s="12">
        <v>10000</v>
      </c>
      <c r="C38" s="3">
        <v>3200</v>
      </c>
      <c r="D38" s="3">
        <v>12000</v>
      </c>
      <c r="E38" s="3">
        <v>3900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7100</v>
      </c>
      <c r="L38" s="15">
        <f t="shared" si="1"/>
        <v>7000</v>
      </c>
      <c r="M38" s="12">
        <f t="shared" si="6"/>
        <v>139000</v>
      </c>
      <c r="N38" s="19">
        <f t="shared" si="5"/>
        <v>392220</v>
      </c>
      <c r="O38" s="25"/>
    </row>
    <row r="39" spans="1:15" x14ac:dyDescent="0.15">
      <c r="A39" s="30">
        <f t="shared" si="4"/>
        <v>45838</v>
      </c>
      <c r="B39" s="12">
        <v>10000</v>
      </c>
      <c r="C39" s="3">
        <v>3200</v>
      </c>
      <c r="D39" s="3">
        <v>12000</v>
      </c>
      <c r="E39" s="3">
        <v>3900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7100</v>
      </c>
      <c r="L39" s="15">
        <f t="shared" si="1"/>
        <v>2000</v>
      </c>
      <c r="M39" s="12">
        <f t="shared" si="6"/>
        <v>141000</v>
      </c>
      <c r="N39" s="19">
        <f t="shared" si="5"/>
        <v>401320</v>
      </c>
      <c r="O39" s="25"/>
    </row>
    <row r="40" spans="1:15" x14ac:dyDescent="0.15">
      <c r="A40" s="30">
        <f t="shared" si="4"/>
        <v>45869</v>
      </c>
      <c r="B40" s="12">
        <v>10000</v>
      </c>
      <c r="C40" s="3">
        <v>3200</v>
      </c>
      <c r="D40" s="3">
        <v>12000</v>
      </c>
      <c r="E40" s="3">
        <v>3900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7100</v>
      </c>
      <c r="L40" s="15">
        <f t="shared" si="1"/>
        <v>7000</v>
      </c>
      <c r="M40" s="12">
        <f t="shared" si="6"/>
        <v>148000</v>
      </c>
      <c r="N40" s="19">
        <f t="shared" si="5"/>
        <v>415420</v>
      </c>
      <c r="O40" s="25"/>
    </row>
    <row r="41" spans="1:15" x14ac:dyDescent="0.15">
      <c r="A41" s="30">
        <f t="shared" si="4"/>
        <v>45900</v>
      </c>
      <c r="B41" s="12">
        <v>11000</v>
      </c>
      <c r="C41" s="3">
        <v>3500</v>
      </c>
      <c r="D41" s="3">
        <v>12000</v>
      </c>
      <c r="E41" s="3">
        <v>3900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7400</v>
      </c>
      <c r="L41" s="15">
        <f t="shared" si="1"/>
        <v>8000</v>
      </c>
      <c r="M41" s="12">
        <f t="shared" si="6"/>
        <v>156000</v>
      </c>
      <c r="N41" s="19">
        <f t="shared" si="5"/>
        <v>430820</v>
      </c>
      <c r="O41" s="25"/>
    </row>
    <row r="42" spans="1:15" x14ac:dyDescent="0.15">
      <c r="A42" s="30">
        <f t="shared" si="4"/>
        <v>45930</v>
      </c>
      <c r="B42" s="12">
        <v>11000</v>
      </c>
      <c r="C42" s="3">
        <v>3500</v>
      </c>
      <c r="D42" s="3">
        <v>12000</v>
      </c>
      <c r="E42" s="3">
        <v>3900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7400</v>
      </c>
      <c r="L42" s="15">
        <f t="shared" si="1"/>
        <v>8000</v>
      </c>
      <c r="M42" s="12">
        <f t="shared" si="6"/>
        <v>164000</v>
      </c>
      <c r="N42" s="19">
        <f t="shared" si="5"/>
        <v>446220</v>
      </c>
      <c r="O42" s="25"/>
    </row>
    <row r="43" spans="1:15" x14ac:dyDescent="0.15">
      <c r="A43" s="30">
        <f t="shared" si="4"/>
        <v>45961</v>
      </c>
      <c r="B43" s="12">
        <v>11000</v>
      </c>
      <c r="C43" s="3">
        <v>3500</v>
      </c>
      <c r="D43" s="3">
        <v>12000</v>
      </c>
      <c r="E43" s="3">
        <v>3900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7400</v>
      </c>
      <c r="L43" s="15">
        <f t="shared" si="1"/>
        <v>8000</v>
      </c>
      <c r="M43" s="12">
        <f t="shared" si="6"/>
        <v>172000</v>
      </c>
      <c r="N43" s="19">
        <f t="shared" si="5"/>
        <v>461620</v>
      </c>
      <c r="O43" s="25"/>
    </row>
    <row r="44" spans="1:15" x14ac:dyDescent="0.15">
      <c r="A44" s="30">
        <f t="shared" si="4"/>
        <v>45991</v>
      </c>
      <c r="B44" s="12">
        <v>11000</v>
      </c>
      <c r="C44" s="3">
        <v>3500</v>
      </c>
      <c r="D44" s="3">
        <v>12000</v>
      </c>
      <c r="E44" s="3">
        <v>3900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7400</v>
      </c>
      <c r="L44" s="15">
        <f t="shared" si="1"/>
        <v>8000</v>
      </c>
      <c r="M44" s="12">
        <f t="shared" si="6"/>
        <v>180000</v>
      </c>
      <c r="N44" s="19">
        <f t="shared" si="5"/>
        <v>477020</v>
      </c>
      <c r="O44" s="25"/>
    </row>
    <row r="45" spans="1:15" x14ac:dyDescent="0.15">
      <c r="A45" s="30">
        <f t="shared" si="4"/>
        <v>46022</v>
      </c>
      <c r="B45" s="12">
        <v>11000</v>
      </c>
      <c r="C45" s="3">
        <v>3500</v>
      </c>
      <c r="D45" s="3">
        <v>12000</v>
      </c>
      <c r="E45" s="3">
        <v>3900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7400</v>
      </c>
      <c r="L45" s="15">
        <f t="shared" si="1"/>
        <v>8000</v>
      </c>
      <c r="M45" s="12">
        <f t="shared" si="6"/>
        <v>188000</v>
      </c>
      <c r="N45" s="19">
        <f t="shared" si="5"/>
        <v>492420</v>
      </c>
      <c r="O45" s="25"/>
    </row>
    <row r="46" spans="1:15" x14ac:dyDescent="0.15">
      <c r="A46" s="30">
        <f t="shared" si="4"/>
        <v>46053</v>
      </c>
      <c r="B46" s="12">
        <v>11000</v>
      </c>
      <c r="C46" s="3">
        <v>3500</v>
      </c>
      <c r="D46" s="3">
        <v>12000</v>
      </c>
      <c r="E46" s="3">
        <v>3900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7400</v>
      </c>
      <c r="L46" s="15">
        <f t="shared" si="1"/>
        <v>8000</v>
      </c>
      <c r="M46" s="12">
        <f t="shared" si="6"/>
        <v>196000</v>
      </c>
      <c r="N46" s="19">
        <f t="shared" si="5"/>
        <v>507820</v>
      </c>
      <c r="O46" s="25"/>
    </row>
    <row r="47" spans="1:15" x14ac:dyDescent="0.15">
      <c r="A47" s="30">
        <f t="shared" si="4"/>
        <v>46081</v>
      </c>
      <c r="B47" s="12">
        <v>11000</v>
      </c>
      <c r="C47" s="3">
        <v>3500</v>
      </c>
      <c r="D47" s="3">
        <v>12000</v>
      </c>
      <c r="E47" s="3">
        <v>3900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7400</v>
      </c>
      <c r="L47" s="15">
        <f t="shared" si="1"/>
        <v>54000</v>
      </c>
      <c r="M47" s="12">
        <f t="shared" si="6"/>
        <v>250000</v>
      </c>
      <c r="N47" s="19">
        <f t="shared" si="5"/>
        <v>569220</v>
      </c>
      <c r="O47" s="25"/>
    </row>
    <row r="48" spans="1:15" x14ac:dyDescent="0.15">
      <c r="A48" s="30">
        <f t="shared" si="4"/>
        <v>46112</v>
      </c>
      <c r="B48" s="12">
        <v>11000</v>
      </c>
      <c r="C48" s="3">
        <v>3500</v>
      </c>
      <c r="D48" s="3">
        <v>12000</v>
      </c>
      <c r="E48" s="3">
        <v>3900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7400</v>
      </c>
      <c r="L48" s="15">
        <f t="shared" si="1"/>
        <v>8000</v>
      </c>
      <c r="M48" s="12">
        <f t="shared" si="6"/>
        <v>258000</v>
      </c>
      <c r="N48" s="19">
        <f t="shared" si="5"/>
        <v>584620</v>
      </c>
      <c r="O48" s="25"/>
    </row>
    <row r="49" spans="1:15" x14ac:dyDescent="0.15">
      <c r="A49" s="30">
        <f t="shared" si="4"/>
        <v>46142</v>
      </c>
      <c r="B49" s="12">
        <v>11000</v>
      </c>
      <c r="C49" s="3">
        <v>3500</v>
      </c>
      <c r="D49" s="3">
        <v>12000</v>
      </c>
      <c r="E49" s="3">
        <v>3900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7400</v>
      </c>
      <c r="L49" s="15">
        <f t="shared" si="1"/>
        <v>8000</v>
      </c>
      <c r="M49" s="12">
        <f t="shared" si="6"/>
        <v>266000</v>
      </c>
      <c r="N49" s="19">
        <f t="shared" si="5"/>
        <v>600020</v>
      </c>
      <c r="O49" s="25"/>
    </row>
    <row r="50" spans="1:15" x14ac:dyDescent="0.15">
      <c r="A50" s="30">
        <f t="shared" si="4"/>
        <v>46173</v>
      </c>
      <c r="B50" s="12">
        <v>11000</v>
      </c>
      <c r="C50" s="3">
        <v>3500</v>
      </c>
      <c r="D50" s="3">
        <v>12000</v>
      </c>
      <c r="E50" s="3">
        <v>3900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7400</v>
      </c>
      <c r="L50" s="15">
        <f t="shared" si="1"/>
        <v>8000</v>
      </c>
      <c r="M50" s="12">
        <f t="shared" si="6"/>
        <v>274000</v>
      </c>
      <c r="N50" s="19">
        <f t="shared" si="5"/>
        <v>615420</v>
      </c>
      <c r="O50" s="25"/>
    </row>
    <row r="51" spans="1:15" x14ac:dyDescent="0.15">
      <c r="A51" s="30">
        <f t="shared" si="4"/>
        <v>46203</v>
      </c>
      <c r="B51" s="12">
        <v>11000</v>
      </c>
      <c r="C51" s="3">
        <v>3500</v>
      </c>
      <c r="D51" s="3">
        <v>12000</v>
      </c>
      <c r="E51" s="3">
        <v>3900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7400</v>
      </c>
      <c r="L51" s="15">
        <f t="shared" si="1"/>
        <v>3000</v>
      </c>
      <c r="M51" s="12">
        <f t="shared" si="6"/>
        <v>277000</v>
      </c>
      <c r="N51" s="19">
        <f t="shared" si="5"/>
        <v>625820</v>
      </c>
      <c r="O51" s="25"/>
    </row>
    <row r="52" spans="1:15" x14ac:dyDescent="0.15">
      <c r="A52" s="30">
        <f t="shared" si="4"/>
        <v>46234</v>
      </c>
      <c r="B52" s="12">
        <v>11000</v>
      </c>
      <c r="C52" s="3">
        <v>3500</v>
      </c>
      <c r="D52" s="3">
        <v>12000</v>
      </c>
      <c r="E52" s="3">
        <v>3900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7400</v>
      </c>
      <c r="L52" s="15">
        <f t="shared" si="1"/>
        <v>8000</v>
      </c>
      <c r="M52" s="12">
        <f t="shared" si="6"/>
        <v>285000</v>
      </c>
      <c r="N52" s="19">
        <f t="shared" si="5"/>
        <v>641220</v>
      </c>
      <c r="O52" s="25"/>
    </row>
    <row r="53" spans="1:15" x14ac:dyDescent="0.15">
      <c r="A53" s="30">
        <f t="shared" si="4"/>
        <v>46265</v>
      </c>
      <c r="B53" s="12">
        <v>11000</v>
      </c>
      <c r="C53" s="3">
        <v>3500</v>
      </c>
      <c r="D53" s="3">
        <v>12000</v>
      </c>
      <c r="E53" s="3">
        <v>3900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7400</v>
      </c>
      <c r="L53" s="15">
        <f t="shared" si="1"/>
        <v>8000</v>
      </c>
      <c r="M53" s="12">
        <f t="shared" si="6"/>
        <v>293000</v>
      </c>
      <c r="N53" s="19">
        <f t="shared" si="5"/>
        <v>656620</v>
      </c>
      <c r="O53" s="25"/>
    </row>
    <row r="54" spans="1:15" x14ac:dyDescent="0.15">
      <c r="A54" s="30">
        <f t="shared" si="4"/>
        <v>46295</v>
      </c>
      <c r="B54" s="12">
        <v>11000</v>
      </c>
      <c r="C54" s="3">
        <v>3500</v>
      </c>
      <c r="D54" s="3">
        <v>12000</v>
      </c>
      <c r="E54" s="3">
        <v>3900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7400</v>
      </c>
      <c r="L54" s="15">
        <f t="shared" si="1"/>
        <v>8000</v>
      </c>
      <c r="M54" s="12">
        <f t="shared" si="6"/>
        <v>301000</v>
      </c>
      <c r="N54" s="19">
        <f t="shared" si="5"/>
        <v>672020</v>
      </c>
      <c r="O54" s="25"/>
    </row>
    <row r="55" spans="1:15" x14ac:dyDescent="0.15">
      <c r="A55" s="30">
        <f t="shared" si="4"/>
        <v>46326</v>
      </c>
      <c r="B55" s="12">
        <v>11000</v>
      </c>
      <c r="C55" s="3">
        <v>3500</v>
      </c>
      <c r="D55" s="3">
        <v>12000</v>
      </c>
      <c r="E55" s="3">
        <v>3900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7400</v>
      </c>
      <c r="L55" s="15">
        <f t="shared" si="1"/>
        <v>8000</v>
      </c>
      <c r="M55" s="12">
        <f t="shared" si="6"/>
        <v>309000</v>
      </c>
      <c r="N55" s="19">
        <f t="shared" si="5"/>
        <v>687420</v>
      </c>
      <c r="O55" s="25"/>
    </row>
    <row r="56" spans="1:15" x14ac:dyDescent="0.15">
      <c r="A56" s="30">
        <f t="shared" si="4"/>
        <v>46356</v>
      </c>
      <c r="B56" s="12">
        <v>11000</v>
      </c>
      <c r="C56" s="3">
        <v>3500</v>
      </c>
      <c r="D56" s="3">
        <v>12000</v>
      </c>
      <c r="E56" s="3">
        <v>3900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7400</v>
      </c>
      <c r="L56" s="15">
        <f t="shared" si="1"/>
        <v>8000</v>
      </c>
      <c r="M56" s="12">
        <f t="shared" si="6"/>
        <v>317000</v>
      </c>
      <c r="N56" s="19">
        <f t="shared" si="5"/>
        <v>702820</v>
      </c>
      <c r="O56" s="25"/>
    </row>
    <row r="57" spans="1:15" x14ac:dyDescent="0.15">
      <c r="A57" s="30">
        <f t="shared" si="4"/>
        <v>46387</v>
      </c>
      <c r="B57" s="12">
        <v>11000</v>
      </c>
      <c r="C57" s="3">
        <v>3500</v>
      </c>
      <c r="D57" s="3">
        <v>12000</v>
      </c>
      <c r="E57" s="3">
        <v>3900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7400</v>
      </c>
      <c r="L57" s="15">
        <f t="shared" si="1"/>
        <v>8000</v>
      </c>
      <c r="M57" s="12">
        <f t="shared" si="6"/>
        <v>325000</v>
      </c>
      <c r="N57" s="19">
        <f t="shared" si="5"/>
        <v>718220</v>
      </c>
      <c r="O57" s="25"/>
    </row>
    <row r="58" spans="1:15" x14ac:dyDescent="0.15">
      <c r="A58" s="30">
        <f t="shared" si="4"/>
        <v>46418</v>
      </c>
      <c r="B58" s="12">
        <v>11000</v>
      </c>
      <c r="C58" s="3">
        <v>3500</v>
      </c>
      <c r="D58" s="3">
        <v>12000</v>
      </c>
      <c r="E58" s="3">
        <v>3900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7400</v>
      </c>
      <c r="L58" s="15">
        <f t="shared" si="1"/>
        <v>8000</v>
      </c>
      <c r="M58" s="12">
        <f t="shared" si="6"/>
        <v>333000</v>
      </c>
      <c r="N58" s="19">
        <f t="shared" si="5"/>
        <v>733620</v>
      </c>
      <c r="O58" s="25"/>
    </row>
    <row r="59" spans="1:15" x14ac:dyDescent="0.15">
      <c r="A59" s="30">
        <f t="shared" si="4"/>
        <v>46446</v>
      </c>
      <c r="B59" s="12">
        <v>11000</v>
      </c>
      <c r="C59" s="3">
        <v>3500</v>
      </c>
      <c r="D59" s="3">
        <v>12000</v>
      </c>
      <c r="E59" s="3">
        <v>3900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7400</v>
      </c>
      <c r="L59" s="15">
        <f t="shared" si="1"/>
        <v>54000</v>
      </c>
      <c r="M59" s="12">
        <f t="shared" si="6"/>
        <v>387000</v>
      </c>
      <c r="N59" s="19">
        <f t="shared" si="5"/>
        <v>795020</v>
      </c>
      <c r="O59" s="25"/>
    </row>
    <row r="60" spans="1:15" x14ac:dyDescent="0.15">
      <c r="A60" s="30">
        <f t="shared" si="4"/>
        <v>46477</v>
      </c>
      <c r="B60" s="12">
        <v>11000</v>
      </c>
      <c r="C60" s="3">
        <v>3500</v>
      </c>
      <c r="D60" s="3">
        <v>12000</v>
      </c>
      <c r="E60" s="3">
        <v>3900</v>
      </c>
      <c r="G60" s="19">
        <v>-10000</v>
      </c>
      <c r="H60" s="16"/>
      <c r="I60" s="3">
        <v>0</v>
      </c>
      <c r="J60" s="19">
        <v>-5000</v>
      </c>
      <c r="K60" s="14">
        <f t="shared" si="0"/>
        <v>7400</v>
      </c>
      <c r="L60" s="15">
        <f t="shared" si="1"/>
        <v>8000</v>
      </c>
      <c r="M60" s="12">
        <f t="shared" si="6"/>
        <v>395000</v>
      </c>
      <c r="N60" s="19">
        <f t="shared" si="5"/>
        <v>810420</v>
      </c>
      <c r="O60" s="25"/>
    </row>
    <row r="61" spans="1:15" x14ac:dyDescent="0.15">
      <c r="A61" s="30">
        <f t="shared" si="4"/>
        <v>46507</v>
      </c>
      <c r="B61" s="12">
        <v>11000</v>
      </c>
      <c r="C61" s="3">
        <v>3500</v>
      </c>
      <c r="D61" s="3">
        <v>12000</v>
      </c>
      <c r="E61" s="3">
        <v>3900</v>
      </c>
      <c r="G61" s="19">
        <v>-10000</v>
      </c>
      <c r="H61" s="16"/>
      <c r="I61" s="3">
        <v>0</v>
      </c>
      <c r="J61" s="19">
        <v>-5000</v>
      </c>
      <c r="K61" s="14">
        <f t="shared" si="0"/>
        <v>7400</v>
      </c>
      <c r="L61" s="15">
        <f t="shared" si="1"/>
        <v>8000</v>
      </c>
      <c r="M61" s="12">
        <f t="shared" si="6"/>
        <v>403000</v>
      </c>
      <c r="N61" s="19">
        <f t="shared" si="5"/>
        <v>825820</v>
      </c>
      <c r="O61" s="25"/>
    </row>
    <row r="62" spans="1:15" x14ac:dyDescent="0.15">
      <c r="A62" s="30">
        <f>DATE(YEAR(A$4),MONTH(A$4)+ROW(A59),0)</f>
        <v>46538</v>
      </c>
      <c r="B62" s="12">
        <v>11000</v>
      </c>
      <c r="C62" s="3">
        <v>3500</v>
      </c>
      <c r="D62" s="3">
        <v>12000</v>
      </c>
      <c r="E62" s="3">
        <v>3900</v>
      </c>
      <c r="G62" s="19">
        <v>-10000</v>
      </c>
      <c r="I62" s="3">
        <v>0</v>
      </c>
      <c r="J62" s="19">
        <v>-5000</v>
      </c>
      <c r="K62" s="14">
        <f t="shared" si="0"/>
        <v>7400</v>
      </c>
      <c r="L62" s="15">
        <f t="shared" si="1"/>
        <v>8000</v>
      </c>
      <c r="M62" s="12">
        <f t="shared" si="6"/>
        <v>411000</v>
      </c>
      <c r="N62" s="19">
        <f t="shared" si="5"/>
        <v>841220</v>
      </c>
    </row>
    <row r="63" spans="1:15" x14ac:dyDescent="0.15">
      <c r="A63" s="30">
        <f>DATE(YEAR(A$4),MONTH(A$4)+ROW(A60),0)</f>
        <v>46568</v>
      </c>
      <c r="B63" s="12">
        <v>11000</v>
      </c>
      <c r="C63" s="3">
        <v>3500</v>
      </c>
      <c r="D63" s="3">
        <v>12000</v>
      </c>
      <c r="E63" s="3">
        <v>3900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7400</v>
      </c>
      <c r="L63" s="15">
        <f t="shared" si="1"/>
        <v>3000</v>
      </c>
      <c r="M63" s="12">
        <f t="shared" si="6"/>
        <v>414000</v>
      </c>
      <c r="N63" s="19">
        <f t="shared" si="5"/>
        <v>851620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7"/>
  <sheetViews>
    <sheetView zoomScale="85" zoomScaleNormal="85" workbookViewId="0">
      <selection activeCell="M4" sqref="M4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12.625" style="35" customWidth="1"/>
    <col min="12" max="12" width="7.5" style="36" bestFit="1" customWidth="1"/>
    <col min="13" max="13" width="10.25" style="38" bestFit="1" customWidth="1"/>
    <col min="14" max="16" width="15" style="35" bestFit="1" customWidth="1"/>
    <col min="17" max="18" width="10.25" style="35" bestFit="1" customWidth="1"/>
    <col min="19" max="19" width="10.25" style="35" customWidth="1"/>
    <col min="20" max="20" width="12.625" style="35" bestFit="1" customWidth="1"/>
    <col min="21" max="21" width="12.625" style="38" customWidth="1"/>
    <col min="22" max="22" width="9" style="37"/>
    <col min="23" max="24" width="9" style="35"/>
    <col min="25" max="25" width="9" style="46"/>
    <col min="26" max="26" width="9" style="35"/>
    <col min="27" max="27" width="9" style="36"/>
    <col min="28" max="16384" width="9" style="35"/>
  </cols>
  <sheetData>
    <row r="1" spans="1:27" ht="19.5" customHeight="1" x14ac:dyDescent="0.15">
      <c r="A1" s="70" t="s">
        <v>34</v>
      </c>
      <c r="B1" s="91" t="s">
        <v>46</v>
      </c>
      <c r="C1" s="92" t="s">
        <v>45</v>
      </c>
      <c r="G1" s="86" t="s">
        <v>32</v>
      </c>
      <c r="H1" s="87"/>
      <c r="I1" s="87"/>
      <c r="J1" s="87"/>
      <c r="K1" s="87"/>
      <c r="L1" s="88"/>
      <c r="M1" s="89" t="s">
        <v>33</v>
      </c>
      <c r="N1" s="86" t="s">
        <v>31</v>
      </c>
      <c r="O1" s="87"/>
      <c r="P1" s="87"/>
      <c r="Q1" s="87"/>
      <c r="R1" s="87"/>
      <c r="S1" s="87"/>
      <c r="T1" s="88"/>
      <c r="U1" s="89" t="s">
        <v>256</v>
      </c>
      <c r="V1" s="86" t="s">
        <v>74</v>
      </c>
      <c r="W1" s="87"/>
      <c r="X1" s="87"/>
      <c r="Y1" s="87"/>
      <c r="Z1" s="87"/>
      <c r="AA1" s="88"/>
    </row>
    <row r="2" spans="1:27" s="42" customFormat="1" ht="19.5" customHeight="1" x14ac:dyDescent="0.15">
      <c r="A2" s="70"/>
      <c r="B2" s="86"/>
      <c r="C2" s="88"/>
      <c r="D2" s="41" t="s">
        <v>35</v>
      </c>
      <c r="E2" s="39" t="s">
        <v>36</v>
      </c>
      <c r="F2" s="40" t="s">
        <v>26</v>
      </c>
      <c r="G2" s="39" t="s">
        <v>37</v>
      </c>
      <c r="H2" s="39" t="s">
        <v>38</v>
      </c>
      <c r="I2" s="39" t="s">
        <v>27</v>
      </c>
      <c r="J2" s="39" t="s">
        <v>28</v>
      </c>
      <c r="K2" s="39" t="s">
        <v>335</v>
      </c>
      <c r="L2" s="40" t="s">
        <v>39</v>
      </c>
      <c r="M2" s="90"/>
      <c r="N2" s="39" t="s">
        <v>40</v>
      </c>
      <c r="O2" s="39" t="s">
        <v>41</v>
      </c>
      <c r="P2" s="39" t="s">
        <v>42</v>
      </c>
      <c r="Q2" s="39" t="s">
        <v>29</v>
      </c>
      <c r="R2" s="39" t="s">
        <v>43</v>
      </c>
      <c r="S2" s="39" t="s">
        <v>334</v>
      </c>
      <c r="T2" s="39" t="s">
        <v>44</v>
      </c>
      <c r="U2" s="90"/>
      <c r="V2" s="41" t="s">
        <v>66</v>
      </c>
      <c r="W2" s="39" t="s">
        <v>67</v>
      </c>
      <c r="X2" s="39" t="s">
        <v>68</v>
      </c>
      <c r="Y2" s="45" t="s">
        <v>71</v>
      </c>
      <c r="Z2" s="39" t="s">
        <v>72</v>
      </c>
      <c r="AA2" s="40" t="s">
        <v>73</v>
      </c>
    </row>
    <row r="3" spans="1:27" x14ac:dyDescent="0.15">
      <c r="A3" s="70">
        <v>44418</v>
      </c>
      <c r="C3" s="35"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L3" s="36">
        <f>170.52</f>
        <v>170.52</v>
      </c>
      <c r="M3" s="38">
        <f>B4+C3-SUM(G3:L3)</f>
        <v>12433.48</v>
      </c>
      <c r="N3" s="35">
        <v>2640</v>
      </c>
      <c r="O3" s="35">
        <v>1237.5</v>
      </c>
      <c r="P3" s="35">
        <v>99</v>
      </c>
      <c r="Q3" s="35">
        <v>16.5</v>
      </c>
      <c r="R3" s="35">
        <v>132</v>
      </c>
      <c r="T3" s="35">
        <v>1980</v>
      </c>
      <c r="U3" s="38">
        <f>SUM(L3,N3:T3)</f>
        <v>6275.52</v>
      </c>
      <c r="V3" s="37">
        <f>G3+N3</f>
        <v>3960</v>
      </c>
      <c r="W3" s="35">
        <f>H3+O3</f>
        <v>1567.5</v>
      </c>
      <c r="X3" s="35">
        <f>I3+P3</f>
        <v>165</v>
      </c>
      <c r="Y3" s="46">
        <f>J3+T3</f>
        <v>3960</v>
      </c>
      <c r="Z3" s="35">
        <f>Q3</f>
        <v>16.5</v>
      </c>
      <c r="AA3" s="36">
        <f>R3</f>
        <v>132</v>
      </c>
    </row>
    <row r="4" spans="1:27" x14ac:dyDescent="0.15">
      <c r="A4" s="70">
        <v>44420</v>
      </c>
      <c r="B4" s="35">
        <v>3900</v>
      </c>
      <c r="L4" s="36">
        <v>117</v>
      </c>
      <c r="M4" s="38">
        <f t="shared" ref="M4:M10" si="0">B5+C4-SUM(G4:L4)</f>
        <v>-117</v>
      </c>
    </row>
    <row r="5" spans="1:27" x14ac:dyDescent="0.15">
      <c r="A5" s="70">
        <v>44448</v>
      </c>
      <c r="C5" s="35"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L5" s="36">
        <v>49.56</v>
      </c>
      <c r="M5" s="38">
        <f t="shared" si="0"/>
        <v>6402.4400000000005</v>
      </c>
      <c r="N5" s="35">
        <v>1320</v>
      </c>
      <c r="O5" s="35">
        <v>618.75</v>
      </c>
      <c r="P5" s="35">
        <v>49.5</v>
      </c>
      <c r="Q5" s="35">
        <v>8.25</v>
      </c>
      <c r="R5" s="35">
        <v>66</v>
      </c>
      <c r="T5" s="35">
        <v>990</v>
      </c>
      <c r="U5" s="38">
        <f>SUM(L5,N5:T5)</f>
        <v>3102.06</v>
      </c>
      <c r="V5" s="37">
        <f t="shared" ref="V5:V6" si="1">G5+N5</f>
        <v>1980</v>
      </c>
      <c r="W5" s="35">
        <f t="shared" ref="W5:W6" si="2">H5+O5</f>
        <v>783.75</v>
      </c>
      <c r="X5" s="35">
        <f t="shared" ref="X5:X6" si="3">I5+P5</f>
        <v>82.5</v>
      </c>
      <c r="Y5" s="46">
        <f t="shared" ref="Y5:Y6" si="4">J5+T5</f>
        <v>1980</v>
      </c>
      <c r="Z5" s="35">
        <f t="shared" ref="Z5:Z6" si="5">Q5</f>
        <v>8.25</v>
      </c>
      <c r="AA5" s="36">
        <f t="shared" ref="AA5:AA6" si="6">R5</f>
        <v>66</v>
      </c>
    </row>
    <row r="6" spans="1:27" x14ac:dyDescent="0.15">
      <c r="A6" s="70">
        <v>44481</v>
      </c>
      <c r="C6" s="35"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L6" s="36">
        <v>44.16</v>
      </c>
      <c r="M6" s="38">
        <f t="shared" si="0"/>
        <v>6307.84</v>
      </c>
      <c r="N6" s="35">
        <v>1320</v>
      </c>
      <c r="O6" s="35">
        <v>618.75</v>
      </c>
      <c r="P6" s="35">
        <v>49.5</v>
      </c>
      <c r="Q6" s="35">
        <v>8.25</v>
      </c>
      <c r="R6" s="35">
        <v>66</v>
      </c>
      <c r="T6" s="35">
        <v>990</v>
      </c>
      <c r="U6" s="38">
        <f>SUM(L6,N6:T6)</f>
        <v>3096.66</v>
      </c>
      <c r="V6" s="37">
        <f t="shared" si="1"/>
        <v>1980</v>
      </c>
      <c r="W6" s="35">
        <f t="shared" si="2"/>
        <v>783.75</v>
      </c>
      <c r="X6" s="35">
        <f t="shared" si="3"/>
        <v>82.5</v>
      </c>
      <c r="Y6" s="46">
        <f t="shared" si="4"/>
        <v>1980</v>
      </c>
      <c r="Z6" s="35">
        <f t="shared" si="5"/>
        <v>8.25</v>
      </c>
      <c r="AA6" s="36">
        <f t="shared" si="6"/>
        <v>66</v>
      </c>
    </row>
    <row r="7" spans="1:27" x14ac:dyDescent="0.15">
      <c r="A7" s="70">
        <v>44509</v>
      </c>
      <c r="C7" s="35"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L7" s="36">
        <v>42.06</v>
      </c>
      <c r="M7" s="38">
        <f t="shared" si="0"/>
        <v>13019.94</v>
      </c>
      <c r="N7" s="35">
        <v>1320</v>
      </c>
      <c r="O7" s="35">
        <v>618.75</v>
      </c>
      <c r="P7" s="35">
        <v>49.5</v>
      </c>
      <c r="Q7" s="35">
        <v>8.25</v>
      </c>
      <c r="R7" s="35">
        <v>66</v>
      </c>
      <c r="T7" s="35">
        <v>990</v>
      </c>
      <c r="U7" s="38">
        <f>SUM(L7,N7:T7)</f>
        <v>3094.56</v>
      </c>
      <c r="V7" s="37">
        <f t="shared" ref="V7" si="7">G7+N7</f>
        <v>1980</v>
      </c>
      <c r="W7" s="35">
        <f t="shared" ref="W7" si="8">H7+O7</f>
        <v>783.75</v>
      </c>
      <c r="X7" s="35">
        <f t="shared" ref="X7" si="9">I7+P7</f>
        <v>82.5</v>
      </c>
      <c r="Y7" s="46">
        <f t="shared" ref="Y7" si="10">J7+T7</f>
        <v>1980</v>
      </c>
      <c r="Z7" s="35">
        <f t="shared" ref="Z7" si="11">Q7</f>
        <v>8.25</v>
      </c>
      <c r="AA7" s="36">
        <f t="shared" ref="AA7" si="12">R7</f>
        <v>66</v>
      </c>
    </row>
    <row r="8" spans="1:27" x14ac:dyDescent="0.15">
      <c r="A8" s="70">
        <v>44543</v>
      </c>
      <c r="B8" s="35">
        <v>6660</v>
      </c>
      <c r="C8" s="35"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L8" s="36">
        <v>42.06</v>
      </c>
      <c r="M8" s="38">
        <f t="shared" si="0"/>
        <v>6359.9400000000005</v>
      </c>
      <c r="N8" s="35">
        <v>1320</v>
      </c>
      <c r="O8" s="35">
        <v>618.75</v>
      </c>
      <c r="P8" s="35">
        <v>49.5</v>
      </c>
      <c r="Q8" s="35">
        <v>8.25</v>
      </c>
      <c r="R8" s="35">
        <v>66</v>
      </c>
      <c r="T8" s="35">
        <v>990</v>
      </c>
      <c r="U8" s="38">
        <f>SUM(L8,N8:T8)</f>
        <v>3094.56</v>
      </c>
      <c r="V8" s="37">
        <f t="shared" ref="V8" si="13">G8+N8</f>
        <v>1980</v>
      </c>
      <c r="W8" s="35">
        <f t="shared" ref="W8" si="14">H8+O8</f>
        <v>783.75</v>
      </c>
      <c r="X8" s="35">
        <f t="shared" ref="X8" si="15">I8+P8</f>
        <v>82.5</v>
      </c>
      <c r="Y8" s="46">
        <f t="shared" ref="Y8" si="16">J8+T8</f>
        <v>1980</v>
      </c>
      <c r="Z8" s="35">
        <f t="shared" ref="Z8" si="17">Q8</f>
        <v>8.25</v>
      </c>
      <c r="AA8" s="36">
        <f t="shared" ref="AA8" si="18">R8</f>
        <v>66</v>
      </c>
    </row>
    <row r="9" spans="1:27" x14ac:dyDescent="0.15">
      <c r="A9" s="70">
        <v>44565</v>
      </c>
      <c r="C9" s="35"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L9" s="36">
        <v>42.06</v>
      </c>
      <c r="M9" s="38">
        <f t="shared" si="0"/>
        <v>6359.9400000000005</v>
      </c>
      <c r="N9" s="35">
        <v>1320</v>
      </c>
      <c r="O9" s="35">
        <v>618.75</v>
      </c>
      <c r="P9" s="35">
        <v>49.5</v>
      </c>
      <c r="Q9" s="35">
        <v>8.25</v>
      </c>
      <c r="R9" s="35">
        <v>66</v>
      </c>
      <c r="T9" s="35">
        <v>990</v>
      </c>
      <c r="U9" s="38">
        <f>SUM(L9,N9:T9)</f>
        <v>3094.56</v>
      </c>
      <c r="V9" s="37">
        <f t="shared" ref="V9" si="19">G9+N9</f>
        <v>1980</v>
      </c>
      <c r="W9" s="35">
        <f t="shared" ref="W9" si="20">H9+O9</f>
        <v>783.75</v>
      </c>
      <c r="X9" s="35">
        <f t="shared" ref="X9" si="21">I9+P9</f>
        <v>82.5</v>
      </c>
      <c r="Y9" s="46">
        <f t="shared" ref="Y9" si="22">J9+T9</f>
        <v>1980</v>
      </c>
      <c r="Z9" s="35">
        <f t="shared" ref="Z9" si="23">Q9</f>
        <v>8.25</v>
      </c>
      <c r="AA9" s="36">
        <f t="shared" ref="AA9" si="24">R9</f>
        <v>66</v>
      </c>
    </row>
    <row r="10" spans="1:27" x14ac:dyDescent="0.15">
      <c r="A10" s="70">
        <v>44602</v>
      </c>
      <c r="C10" s="35">
        <v>8250</v>
      </c>
      <c r="D10" s="37">
        <v>2046</v>
      </c>
      <c r="E10" s="35">
        <v>6154</v>
      </c>
      <c r="F10" s="36">
        <v>50</v>
      </c>
      <c r="G10" s="35">
        <v>660</v>
      </c>
      <c r="H10" s="35">
        <v>165</v>
      </c>
      <c r="I10" s="35">
        <v>33</v>
      </c>
      <c r="J10" s="35">
        <v>990</v>
      </c>
      <c r="K10" s="35">
        <v>330.2</v>
      </c>
      <c r="L10" s="36">
        <v>32.15</v>
      </c>
      <c r="M10" s="38">
        <f t="shared" si="0"/>
        <v>6039.65</v>
      </c>
      <c r="N10" s="35">
        <v>1320</v>
      </c>
      <c r="O10" s="35">
        <v>684.75</v>
      </c>
      <c r="P10" s="35">
        <v>49.5</v>
      </c>
      <c r="Q10" s="35">
        <v>8.25</v>
      </c>
      <c r="R10" s="35">
        <v>0</v>
      </c>
      <c r="S10" s="35">
        <v>1320.8</v>
      </c>
      <c r="T10" s="35">
        <v>990</v>
      </c>
      <c r="U10" s="38">
        <f t="shared" ref="U10" si="25">SUM(L10,N10:T10)</f>
        <v>4405.45</v>
      </c>
      <c r="V10" s="37">
        <f t="shared" ref="V10" si="26">G10+N10</f>
        <v>1980</v>
      </c>
      <c r="W10" s="35">
        <f t="shared" ref="W10" si="27">H10+O10</f>
        <v>849.75</v>
      </c>
      <c r="X10" s="35">
        <f t="shared" ref="X10" si="28">I10+P10</f>
        <v>82.5</v>
      </c>
      <c r="Y10" s="46">
        <f t="shared" ref="Y10" si="29">J10+T10</f>
        <v>1980</v>
      </c>
      <c r="Z10" s="35">
        <f t="shared" ref="Z10" si="30">Q10</f>
        <v>8.25</v>
      </c>
      <c r="AA10" s="36">
        <f t="shared" ref="AA10" si="31">R10</f>
        <v>0</v>
      </c>
    </row>
    <row r="11" spans="1:27" x14ac:dyDescent="0.15">
      <c r="A11" s="70">
        <v>44630</v>
      </c>
      <c r="M11" s="38">
        <f>B11+C11-SUM(G11:L11)</f>
        <v>0</v>
      </c>
      <c r="U11" s="38">
        <f t="shared" ref="U11:U16" si="32">SUM(L11,N11:T11)</f>
        <v>0</v>
      </c>
      <c r="V11" s="37">
        <f t="shared" ref="V11:V15" si="33">G11+N11</f>
        <v>0</v>
      </c>
      <c r="W11" s="35">
        <f t="shared" ref="W11:W15" si="34">H11+O11</f>
        <v>0</v>
      </c>
      <c r="X11" s="35">
        <f t="shared" ref="X11:X15" si="35">I11+P11</f>
        <v>0</v>
      </c>
      <c r="Y11" s="46">
        <f t="shared" ref="Y11:Y15" si="36">J11+T11</f>
        <v>0</v>
      </c>
      <c r="Z11" s="35">
        <f t="shared" ref="Z11:Z15" si="37">Q11</f>
        <v>0</v>
      </c>
      <c r="AA11" s="36">
        <f t="shared" ref="AA11:AA15" si="38">R11</f>
        <v>0</v>
      </c>
    </row>
    <row r="12" spans="1:27" x14ac:dyDescent="0.15">
      <c r="A12" s="70">
        <v>44661</v>
      </c>
      <c r="M12" s="38">
        <f>B12+C12-SUM(G12:L12)</f>
        <v>0</v>
      </c>
      <c r="U12" s="38">
        <f t="shared" si="32"/>
        <v>0</v>
      </c>
      <c r="V12" s="37">
        <f t="shared" si="33"/>
        <v>0</v>
      </c>
      <c r="W12" s="35">
        <f t="shared" si="34"/>
        <v>0</v>
      </c>
      <c r="X12" s="35">
        <f t="shared" si="35"/>
        <v>0</v>
      </c>
      <c r="Y12" s="46">
        <f t="shared" si="36"/>
        <v>0</v>
      </c>
      <c r="Z12" s="35">
        <f t="shared" si="37"/>
        <v>0</v>
      </c>
      <c r="AA12" s="36">
        <f t="shared" si="38"/>
        <v>0</v>
      </c>
    </row>
    <row r="13" spans="1:27" x14ac:dyDescent="0.15">
      <c r="A13" s="70">
        <v>44691</v>
      </c>
      <c r="M13" s="38">
        <f>B13+C13-SUM(G13:L13)</f>
        <v>0</v>
      </c>
      <c r="U13" s="38">
        <f t="shared" si="32"/>
        <v>0</v>
      </c>
      <c r="V13" s="37">
        <f t="shared" si="33"/>
        <v>0</v>
      </c>
      <c r="W13" s="35">
        <f t="shared" si="34"/>
        <v>0</v>
      </c>
      <c r="X13" s="35">
        <f t="shared" si="35"/>
        <v>0</v>
      </c>
      <c r="Y13" s="46">
        <f t="shared" si="36"/>
        <v>0</v>
      </c>
      <c r="Z13" s="35">
        <f t="shared" si="37"/>
        <v>0</v>
      </c>
      <c r="AA13" s="36">
        <f t="shared" si="38"/>
        <v>0</v>
      </c>
    </row>
    <row r="14" spans="1:27" x14ac:dyDescent="0.15">
      <c r="A14" s="70">
        <v>44722</v>
      </c>
      <c r="M14" s="38">
        <f>B14+C14-SUM(G14:L14)</f>
        <v>0</v>
      </c>
      <c r="U14" s="38">
        <f t="shared" si="32"/>
        <v>0</v>
      </c>
      <c r="V14" s="37">
        <f t="shared" si="33"/>
        <v>0</v>
      </c>
      <c r="W14" s="35">
        <f t="shared" si="34"/>
        <v>0</v>
      </c>
      <c r="X14" s="35">
        <f t="shared" si="35"/>
        <v>0</v>
      </c>
      <c r="Y14" s="46">
        <f t="shared" si="36"/>
        <v>0</v>
      </c>
      <c r="Z14" s="35">
        <f t="shared" si="37"/>
        <v>0</v>
      </c>
      <c r="AA14" s="36">
        <f t="shared" si="38"/>
        <v>0</v>
      </c>
    </row>
    <row r="15" spans="1:27" x14ac:dyDescent="0.15">
      <c r="A15" s="70">
        <v>44752</v>
      </c>
      <c r="M15" s="38">
        <f>B15+C15-SUM(G15:L15)</f>
        <v>0</v>
      </c>
      <c r="U15" s="38">
        <f t="shared" si="32"/>
        <v>0</v>
      </c>
      <c r="V15" s="37">
        <f t="shared" si="33"/>
        <v>0</v>
      </c>
      <c r="W15" s="35">
        <f t="shared" si="34"/>
        <v>0</v>
      </c>
      <c r="X15" s="35">
        <f t="shared" si="35"/>
        <v>0</v>
      </c>
      <c r="Y15" s="46">
        <f t="shared" si="36"/>
        <v>0</v>
      </c>
      <c r="Z15" s="35">
        <f t="shared" si="37"/>
        <v>0</v>
      </c>
      <c r="AA15" s="36">
        <f t="shared" si="38"/>
        <v>0</v>
      </c>
    </row>
    <row r="16" spans="1:27" x14ac:dyDescent="0.15">
      <c r="A16" s="70" t="s">
        <v>30</v>
      </c>
      <c r="B16" s="35">
        <f>SUM(B4:B15)</f>
        <v>10560</v>
      </c>
      <c r="C16" s="35">
        <f t="shared" ref="C16:AA16" si="39">SUM(C3:C15)</f>
        <v>61900</v>
      </c>
      <c r="D16" s="37">
        <f t="shared" si="39"/>
        <v>15345</v>
      </c>
      <c r="E16" s="35">
        <f t="shared" si="39"/>
        <v>46155</v>
      </c>
      <c r="F16" s="36">
        <f t="shared" si="39"/>
        <v>400</v>
      </c>
      <c r="G16" s="35">
        <f t="shared" si="39"/>
        <v>5280</v>
      </c>
      <c r="H16" s="35">
        <f t="shared" si="39"/>
        <v>1320</v>
      </c>
      <c r="I16" s="35">
        <f t="shared" si="39"/>
        <v>264</v>
      </c>
      <c r="J16" s="35">
        <f t="shared" si="39"/>
        <v>7920</v>
      </c>
      <c r="K16" s="35">
        <f t="shared" si="39"/>
        <v>330.2</v>
      </c>
      <c r="L16" s="36">
        <f t="shared" si="39"/>
        <v>539.57000000000005</v>
      </c>
      <c r="M16" s="38">
        <f t="shared" si="39"/>
        <v>56806.23</v>
      </c>
      <c r="N16" s="35">
        <f t="shared" si="39"/>
        <v>10560</v>
      </c>
      <c r="O16" s="35">
        <f t="shared" si="39"/>
        <v>5016</v>
      </c>
      <c r="P16" s="35">
        <f t="shared" si="39"/>
        <v>396</v>
      </c>
      <c r="Q16" s="35">
        <f t="shared" si="39"/>
        <v>66</v>
      </c>
      <c r="R16" s="35">
        <f t="shared" si="39"/>
        <v>462</v>
      </c>
      <c r="S16" s="35">
        <f t="shared" si="39"/>
        <v>1320.8</v>
      </c>
      <c r="T16" s="35">
        <f t="shared" si="39"/>
        <v>7920</v>
      </c>
      <c r="U16" s="38">
        <f t="shared" si="32"/>
        <v>26280.37</v>
      </c>
      <c r="V16" s="37">
        <f t="shared" si="39"/>
        <v>15840</v>
      </c>
      <c r="W16" s="35">
        <f t="shared" si="39"/>
        <v>6336</v>
      </c>
      <c r="X16" s="35">
        <f t="shared" si="39"/>
        <v>660</v>
      </c>
      <c r="Y16" s="46">
        <f t="shared" si="39"/>
        <v>15840</v>
      </c>
      <c r="Z16" s="35">
        <f t="shared" si="39"/>
        <v>66</v>
      </c>
      <c r="AA16" s="36">
        <f t="shared" si="39"/>
        <v>462</v>
      </c>
    </row>
    <row r="17" spans="13:13" x14ac:dyDescent="0.15">
      <c r="M17" s="38">
        <f t="shared" ref="M17:M27" si="40">B17+C17-SUM(G17:L17)</f>
        <v>0</v>
      </c>
    </row>
    <row r="18" spans="13:13" x14ac:dyDescent="0.15">
      <c r="M18" s="38">
        <f t="shared" si="40"/>
        <v>0</v>
      </c>
    </row>
    <row r="19" spans="13:13" x14ac:dyDescent="0.15">
      <c r="M19" s="38">
        <f t="shared" si="40"/>
        <v>0</v>
      </c>
    </row>
    <row r="20" spans="13:13" x14ac:dyDescent="0.15">
      <c r="M20" s="38">
        <f t="shared" si="40"/>
        <v>0</v>
      </c>
    </row>
    <row r="21" spans="13:13" x14ac:dyDescent="0.15">
      <c r="M21" s="38">
        <f t="shared" si="40"/>
        <v>0</v>
      </c>
    </row>
    <row r="22" spans="13:13" x14ac:dyDescent="0.15">
      <c r="M22" s="38">
        <f t="shared" si="40"/>
        <v>0</v>
      </c>
    </row>
    <row r="23" spans="13:13" x14ac:dyDescent="0.15">
      <c r="M23" s="38">
        <f t="shared" si="40"/>
        <v>0</v>
      </c>
    </row>
    <row r="24" spans="13:13" x14ac:dyDescent="0.15">
      <c r="M24" s="38">
        <f t="shared" si="40"/>
        <v>0</v>
      </c>
    </row>
    <row r="25" spans="13:13" x14ac:dyDescent="0.15">
      <c r="M25" s="38">
        <f t="shared" si="40"/>
        <v>0</v>
      </c>
    </row>
    <row r="26" spans="13:13" x14ac:dyDescent="0.15">
      <c r="M26" s="38">
        <f t="shared" si="40"/>
        <v>0</v>
      </c>
    </row>
    <row r="27" spans="13:13" x14ac:dyDescent="0.15">
      <c r="M27" s="38">
        <f t="shared" si="40"/>
        <v>0</v>
      </c>
    </row>
  </sheetData>
  <mergeCells count="7">
    <mergeCell ref="V1:AA1"/>
    <mergeCell ref="G1:L1"/>
    <mergeCell ref="N1:T1"/>
    <mergeCell ref="M1:M2"/>
    <mergeCell ref="B1:B2"/>
    <mergeCell ref="C1:C2"/>
    <mergeCell ref="U1:U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topLeftCell="A9" workbookViewId="0">
      <selection activeCell="H23" sqref="H23"/>
    </sheetView>
  </sheetViews>
  <sheetFormatPr defaultRowHeight="13.5" x14ac:dyDescent="0.15"/>
  <cols>
    <col min="1" max="1" width="10.5" bestFit="1" customWidth="1"/>
    <col min="2" max="2" width="19.375" bestFit="1" customWidth="1"/>
  </cols>
  <sheetData>
    <row r="1" spans="1:3" x14ac:dyDescent="0.15">
      <c r="A1" t="s">
        <v>333</v>
      </c>
      <c r="B1" t="s">
        <v>332</v>
      </c>
      <c r="C1" t="s">
        <v>331</v>
      </c>
    </row>
    <row r="2" spans="1:3" x14ac:dyDescent="0.15">
      <c r="A2" t="s">
        <v>330</v>
      </c>
      <c r="B2" t="s">
        <v>314</v>
      </c>
      <c r="C2">
        <v>750</v>
      </c>
    </row>
    <row r="3" spans="1:3" x14ac:dyDescent="0.15">
      <c r="A3" t="s">
        <v>329</v>
      </c>
      <c r="B3" t="s">
        <v>328</v>
      </c>
      <c r="C3">
        <v>600</v>
      </c>
    </row>
    <row r="4" spans="1:3" x14ac:dyDescent="0.15">
      <c r="A4" t="s">
        <v>327</v>
      </c>
      <c r="B4" t="s">
        <v>320</v>
      </c>
      <c r="C4">
        <v>1250</v>
      </c>
    </row>
    <row r="5" spans="1:3" x14ac:dyDescent="0.15">
      <c r="A5" t="s">
        <v>327</v>
      </c>
      <c r="B5" t="s">
        <v>314</v>
      </c>
      <c r="C5">
        <v>750</v>
      </c>
    </row>
    <row r="6" spans="1:3" x14ac:dyDescent="0.15">
      <c r="A6" t="s">
        <v>326</v>
      </c>
      <c r="B6" t="s">
        <v>314</v>
      </c>
      <c r="C6">
        <v>750</v>
      </c>
    </row>
    <row r="7" spans="1:3" x14ac:dyDescent="0.15">
      <c r="A7" t="s">
        <v>325</v>
      </c>
      <c r="B7" t="s">
        <v>314</v>
      </c>
      <c r="C7">
        <v>750</v>
      </c>
    </row>
    <row r="8" spans="1:3" x14ac:dyDescent="0.15">
      <c r="A8" t="s">
        <v>324</v>
      </c>
      <c r="B8" t="s">
        <v>323</v>
      </c>
      <c r="C8">
        <v>600</v>
      </c>
    </row>
    <row r="9" spans="1:3" x14ac:dyDescent="0.15">
      <c r="A9" t="s">
        <v>322</v>
      </c>
      <c r="B9" t="s">
        <v>314</v>
      </c>
      <c r="C9">
        <v>750</v>
      </c>
    </row>
    <row r="10" spans="1:3" x14ac:dyDescent="0.15">
      <c r="A10" t="s">
        <v>321</v>
      </c>
      <c r="B10" t="s">
        <v>320</v>
      </c>
      <c r="C10">
        <v>2500</v>
      </c>
    </row>
    <row r="11" spans="1:3" x14ac:dyDescent="0.15">
      <c r="A11" t="s">
        <v>319</v>
      </c>
      <c r="B11" t="s">
        <v>318</v>
      </c>
      <c r="C11">
        <v>500</v>
      </c>
    </row>
    <row r="12" spans="1:3" x14ac:dyDescent="0.15">
      <c r="A12" t="s">
        <v>317</v>
      </c>
      <c r="B12" t="s">
        <v>316</v>
      </c>
      <c r="C12">
        <v>200</v>
      </c>
    </row>
    <row r="13" spans="1:3" x14ac:dyDescent="0.15">
      <c r="A13" t="s">
        <v>315</v>
      </c>
      <c r="B13" t="s">
        <v>314</v>
      </c>
      <c r="C13">
        <v>770</v>
      </c>
    </row>
    <row r="29" spans="1:3" x14ac:dyDescent="0.15">
      <c r="A29" t="s">
        <v>313</v>
      </c>
      <c r="C29">
        <f>SUM(C2:C28)</f>
        <v>10170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"/>
  <sheetViews>
    <sheetView workbookViewId="0">
      <selection activeCell="L3" sqref="L3"/>
    </sheetView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77</v>
      </c>
      <c r="B1" t="s">
        <v>78</v>
      </c>
      <c r="C1" t="s">
        <v>80</v>
      </c>
      <c r="D1" t="s">
        <v>79</v>
      </c>
      <c r="E1" t="s">
        <v>86</v>
      </c>
      <c r="I1" t="s">
        <v>257</v>
      </c>
    </row>
    <row r="2" spans="1:12" x14ac:dyDescent="0.15">
      <c r="A2" t="s">
        <v>81</v>
      </c>
      <c r="B2">
        <v>2000</v>
      </c>
      <c r="C2">
        <v>1.97</v>
      </c>
      <c r="D2">
        <f>B2*C2</f>
        <v>3940</v>
      </c>
      <c r="I2" t="s">
        <v>258</v>
      </c>
      <c r="J2" t="s">
        <v>259</v>
      </c>
      <c r="K2" t="s">
        <v>260</v>
      </c>
      <c r="L2" t="s">
        <v>261</v>
      </c>
    </row>
    <row r="3" spans="1:12" x14ac:dyDescent="0.15">
      <c r="A3" t="s">
        <v>82</v>
      </c>
      <c r="B3">
        <v>2000</v>
      </c>
      <c r="C3">
        <v>2.66</v>
      </c>
      <c r="D3">
        <f t="shared" ref="D3:D6" si="0">B3*C3</f>
        <v>5320</v>
      </c>
      <c r="I3" s="71">
        <v>44572</v>
      </c>
      <c r="J3">
        <v>100</v>
      </c>
      <c r="K3">
        <v>3.12</v>
      </c>
      <c r="L3">
        <v>312</v>
      </c>
    </row>
    <row r="4" spans="1:12" x14ac:dyDescent="0.15">
      <c r="A4" t="s">
        <v>83</v>
      </c>
      <c r="B4">
        <v>2800</v>
      </c>
      <c r="C4">
        <v>4.1399999999999997</v>
      </c>
      <c r="D4">
        <f t="shared" si="0"/>
        <v>11592</v>
      </c>
    </row>
    <row r="5" spans="1:12" x14ac:dyDescent="0.15">
      <c r="A5" t="s">
        <v>84</v>
      </c>
      <c r="B5">
        <v>2900</v>
      </c>
      <c r="C5">
        <v>4.0999999999999996</v>
      </c>
      <c r="D5">
        <f t="shared" si="0"/>
        <v>11889.999999999998</v>
      </c>
    </row>
    <row r="6" spans="1:12" x14ac:dyDescent="0.15">
      <c r="A6" t="s">
        <v>85</v>
      </c>
      <c r="B6">
        <v>3000</v>
      </c>
      <c r="C6">
        <v>3.43</v>
      </c>
      <c r="D6">
        <f t="shared" si="0"/>
        <v>10290</v>
      </c>
    </row>
    <row r="10" spans="1:12" x14ac:dyDescent="0.15">
      <c r="A10" t="s">
        <v>20</v>
      </c>
      <c r="B10">
        <f>SUM(B2:B9)</f>
        <v>12700</v>
      </c>
      <c r="D10">
        <f>SUM(D2:D9)</f>
        <v>43032</v>
      </c>
      <c r="E10" s="44">
        <f>D10/B10</f>
        <v>3.3883464566929136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6"/>
  <sheetViews>
    <sheetView workbookViewId="0">
      <selection activeCell="A37" sqref="A37"/>
    </sheetView>
  </sheetViews>
  <sheetFormatPr defaultRowHeight="13.5" x14ac:dyDescent="0.15"/>
  <cols>
    <col min="1" max="1" width="11.625" style="28" bestFit="1" customWidth="1"/>
    <col min="2" max="18" width="9" style="28"/>
    <col min="19" max="16384" width="9" style="2"/>
  </cols>
  <sheetData>
    <row r="1" spans="1:14" x14ac:dyDescent="0.15">
      <c r="A1" s="28" t="s">
        <v>47</v>
      </c>
      <c r="B1" s="28" t="s">
        <v>48</v>
      </c>
      <c r="G1" s="28" t="s">
        <v>58</v>
      </c>
      <c r="H1" s="28" t="s">
        <v>48</v>
      </c>
      <c r="M1" s="28" t="s">
        <v>69</v>
      </c>
      <c r="N1" s="28" t="s">
        <v>70</v>
      </c>
    </row>
    <row r="2" spans="1:14" x14ac:dyDescent="0.15">
      <c r="A2" s="28" t="s">
        <v>49</v>
      </c>
      <c r="B2" s="28">
        <v>5000</v>
      </c>
      <c r="G2" s="28" t="s">
        <v>59</v>
      </c>
      <c r="H2" s="28">
        <v>12366</v>
      </c>
      <c r="M2" s="28" t="s">
        <v>63</v>
      </c>
      <c r="N2" s="28">
        <v>21243.759999999998</v>
      </c>
    </row>
    <row r="3" spans="1:14" x14ac:dyDescent="0.15">
      <c r="A3" s="28" t="s">
        <v>50</v>
      </c>
      <c r="B3" s="28">
        <v>1313</v>
      </c>
      <c r="G3" s="28" t="s">
        <v>60</v>
      </c>
      <c r="H3" s="28">
        <v>63735</v>
      </c>
      <c r="M3" s="28" t="s">
        <v>64</v>
      </c>
      <c r="N3" s="28">
        <v>3783</v>
      </c>
    </row>
    <row r="4" spans="1:14" x14ac:dyDescent="0.15">
      <c r="A4" s="28" t="s">
        <v>51</v>
      </c>
      <c r="B4" s="28">
        <v>43405</v>
      </c>
      <c r="G4" s="28" t="s">
        <v>61</v>
      </c>
      <c r="H4" s="28">
        <v>16452</v>
      </c>
      <c r="M4" s="28" t="s">
        <v>65</v>
      </c>
      <c r="N4" s="28">
        <v>600</v>
      </c>
    </row>
    <row r="5" spans="1:14" x14ac:dyDescent="0.15">
      <c r="A5" s="28" t="s">
        <v>52</v>
      </c>
      <c r="B5" s="28">
        <v>-95</v>
      </c>
      <c r="G5" s="28" t="s">
        <v>62</v>
      </c>
      <c r="H5" s="28">
        <f>SUM(H2:H4)</f>
        <v>92553</v>
      </c>
    </row>
    <row r="6" spans="1:14" x14ac:dyDescent="0.15">
      <c r="A6" s="28" t="s">
        <v>53</v>
      </c>
      <c r="B6" s="28">
        <v>40850</v>
      </c>
    </row>
    <row r="7" spans="1:14" x14ac:dyDescent="0.15">
      <c r="A7" s="28" t="s">
        <v>54</v>
      </c>
      <c r="B7" s="28">
        <v>3000</v>
      </c>
    </row>
    <row r="8" spans="1:14" x14ac:dyDescent="0.15">
      <c r="A8" s="2" t="s">
        <v>59</v>
      </c>
      <c r="B8" s="28">
        <v>12366</v>
      </c>
    </row>
    <row r="9" spans="1:14" x14ac:dyDescent="0.15">
      <c r="A9" s="2"/>
      <c r="B9" s="2"/>
    </row>
    <row r="10" spans="1:14" x14ac:dyDescent="0.15">
      <c r="A10" s="2"/>
      <c r="B10" s="2"/>
    </row>
    <row r="11" spans="1:14" x14ac:dyDescent="0.15">
      <c r="A11" s="28" t="s">
        <v>55</v>
      </c>
      <c r="B11" s="28">
        <v>29300</v>
      </c>
    </row>
    <row r="12" spans="1:14" x14ac:dyDescent="0.15">
      <c r="A12" s="28" t="s">
        <v>56</v>
      </c>
      <c r="B12" s="28">
        <v>30000</v>
      </c>
    </row>
    <row r="15" spans="1:14" x14ac:dyDescent="0.15">
      <c r="A15" s="28" t="s">
        <v>57</v>
      </c>
      <c r="B15" s="28">
        <f>SUM(B2:B14)</f>
        <v>165139</v>
      </c>
    </row>
    <row r="16" spans="1:14" x14ac:dyDescent="0.15">
      <c r="A16" s="28" t="s">
        <v>75</v>
      </c>
    </row>
    <row r="21" spans="1:14" x14ac:dyDescent="0.15">
      <c r="A21" s="28" t="s">
        <v>47</v>
      </c>
      <c r="B21" s="28" t="s">
        <v>48</v>
      </c>
      <c r="G21" s="28" t="s">
        <v>58</v>
      </c>
      <c r="H21" s="28" t="s">
        <v>48</v>
      </c>
      <c r="M21" s="28" t="s">
        <v>69</v>
      </c>
      <c r="N21" s="28" t="s">
        <v>70</v>
      </c>
    </row>
    <row r="22" spans="1:14" x14ac:dyDescent="0.15">
      <c r="A22" s="28" t="s">
        <v>49</v>
      </c>
      <c r="B22" s="28">
        <v>5000</v>
      </c>
      <c r="G22" s="28" t="s">
        <v>59</v>
      </c>
      <c r="H22" s="28">
        <v>13879</v>
      </c>
      <c r="M22" s="28" t="s">
        <v>63</v>
      </c>
      <c r="N22" s="28">
        <v>21243.759999999998</v>
      </c>
    </row>
    <row r="23" spans="1:14" x14ac:dyDescent="0.15">
      <c r="A23" s="28" t="s">
        <v>50</v>
      </c>
      <c r="B23" s="28">
        <v>1300</v>
      </c>
      <c r="G23" s="28" t="s">
        <v>60</v>
      </c>
      <c r="H23" s="28">
        <v>55188</v>
      </c>
      <c r="M23" s="28" t="s">
        <v>64</v>
      </c>
      <c r="N23" s="28">
        <v>3783</v>
      </c>
    </row>
    <row r="24" spans="1:14" x14ac:dyDescent="0.15">
      <c r="A24" s="28" t="s">
        <v>51</v>
      </c>
      <c r="B24" s="28">
        <v>35500</v>
      </c>
      <c r="G24" s="28" t="s">
        <v>61</v>
      </c>
      <c r="H24" s="28">
        <v>16452</v>
      </c>
      <c r="M24" s="28" t="s">
        <v>65</v>
      </c>
      <c r="N24" s="28">
        <v>600</v>
      </c>
    </row>
    <row r="25" spans="1:14" x14ac:dyDescent="0.15">
      <c r="A25" s="28" t="s">
        <v>52</v>
      </c>
      <c r="B25" s="28">
        <v>-3000</v>
      </c>
      <c r="G25" s="28" t="s">
        <v>62</v>
      </c>
      <c r="H25" s="28">
        <f>SUM(H22:H24)</f>
        <v>85519</v>
      </c>
    </row>
    <row r="26" spans="1:14" x14ac:dyDescent="0.15">
      <c r="A26" s="28" t="s">
        <v>53</v>
      </c>
      <c r="B26" s="28">
        <v>44364</v>
      </c>
    </row>
    <row r="27" spans="1:14" x14ac:dyDescent="0.15">
      <c r="A27" s="28" t="s">
        <v>54</v>
      </c>
      <c r="B27" s="28">
        <v>3000</v>
      </c>
      <c r="C27" s="28">
        <f>SUM(B22:B27)</f>
        <v>86164</v>
      </c>
    </row>
    <row r="28" spans="1:14" x14ac:dyDescent="0.15">
      <c r="A28" s="2" t="s">
        <v>59</v>
      </c>
      <c r="B28" s="28">
        <v>13879</v>
      </c>
    </row>
    <row r="29" spans="1:14" x14ac:dyDescent="0.15">
      <c r="A29" s="2"/>
      <c r="B29" s="2"/>
    </row>
    <row r="30" spans="1:14" x14ac:dyDescent="0.15">
      <c r="A30" s="2"/>
      <c r="B30" s="2"/>
    </row>
    <row r="31" spans="1:14" x14ac:dyDescent="0.15">
      <c r="A31" s="28" t="s">
        <v>1</v>
      </c>
      <c r="B31" s="28">
        <v>29300</v>
      </c>
    </row>
    <row r="32" spans="1:14" x14ac:dyDescent="0.15">
      <c r="A32" s="28" t="s">
        <v>56</v>
      </c>
      <c r="B32" s="28">
        <v>40000</v>
      </c>
    </row>
    <row r="35" spans="1:2" x14ac:dyDescent="0.15">
      <c r="A35" s="28" t="s">
        <v>57</v>
      </c>
      <c r="B35" s="28">
        <f>SUM(B22:B34)</f>
        <v>169343</v>
      </c>
    </row>
    <row r="36" spans="1:2" x14ac:dyDescent="0.15">
      <c r="A36" s="28" t="s">
        <v>198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topLeftCell="D1" workbookViewId="0">
      <selection activeCell="H25" sqref="H25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87</v>
      </c>
      <c r="B1" s="51" t="s">
        <v>88</v>
      </c>
      <c r="C1" s="51" t="s">
        <v>92</v>
      </c>
      <c r="D1" s="52" t="s">
        <v>108</v>
      </c>
      <c r="E1" s="53" t="s">
        <v>109</v>
      </c>
      <c r="F1" s="53" t="s">
        <v>141</v>
      </c>
      <c r="G1" s="53" t="s">
        <v>164</v>
      </c>
      <c r="H1" s="53" t="s">
        <v>166</v>
      </c>
      <c r="I1" s="51" t="s">
        <v>89</v>
      </c>
      <c r="J1" s="51" t="s">
        <v>106</v>
      </c>
      <c r="K1" s="51" t="s">
        <v>100</v>
      </c>
      <c r="L1" s="51" t="s">
        <v>118</v>
      </c>
      <c r="M1" s="51" t="s">
        <v>97</v>
      </c>
      <c r="N1" s="51" t="s">
        <v>99</v>
      </c>
    </row>
    <row r="2" spans="1:14" x14ac:dyDescent="0.15">
      <c r="A2" s="98" t="s">
        <v>90</v>
      </c>
      <c r="B2" s="98" t="s">
        <v>91</v>
      </c>
      <c r="C2" s="51" t="s">
        <v>93</v>
      </c>
      <c r="D2" s="52">
        <v>209800</v>
      </c>
      <c r="E2" s="53"/>
      <c r="F2" s="53"/>
      <c r="G2" s="53"/>
      <c r="H2" s="53"/>
      <c r="I2" s="98" t="s">
        <v>136</v>
      </c>
      <c r="J2" s="51">
        <v>470</v>
      </c>
      <c r="K2" s="51">
        <v>506</v>
      </c>
      <c r="L2" s="98" t="s">
        <v>123</v>
      </c>
      <c r="M2" s="98" t="s">
        <v>98</v>
      </c>
      <c r="N2" s="95">
        <v>7.9</v>
      </c>
    </row>
    <row r="3" spans="1:14" x14ac:dyDescent="0.15">
      <c r="A3" s="98"/>
      <c r="B3" s="98"/>
      <c r="C3" s="51" t="s">
        <v>94</v>
      </c>
      <c r="D3" s="55">
        <v>229800</v>
      </c>
      <c r="E3" s="53"/>
      <c r="F3" s="53"/>
      <c r="G3" s="53"/>
      <c r="H3" s="53"/>
      <c r="I3" s="98"/>
      <c r="J3" s="51">
        <v>470</v>
      </c>
      <c r="K3" s="51">
        <v>605</v>
      </c>
      <c r="L3" s="98"/>
      <c r="M3" s="98"/>
      <c r="N3" s="96"/>
    </row>
    <row r="4" spans="1:14" x14ac:dyDescent="0.15">
      <c r="A4" s="98"/>
      <c r="B4" s="98"/>
      <c r="C4" s="51" t="s">
        <v>95</v>
      </c>
      <c r="D4" s="52">
        <v>255800</v>
      </c>
      <c r="E4" s="53"/>
      <c r="F4" s="53"/>
      <c r="G4" s="53"/>
      <c r="H4" s="53"/>
      <c r="I4" s="98"/>
      <c r="J4" s="51">
        <v>470</v>
      </c>
      <c r="K4" s="51">
        <v>605</v>
      </c>
      <c r="L4" s="98"/>
      <c r="M4" s="98"/>
      <c r="N4" s="97"/>
    </row>
    <row r="5" spans="1:14" x14ac:dyDescent="0.15">
      <c r="A5" s="98"/>
      <c r="B5" s="98"/>
      <c r="C5" s="51" t="s">
        <v>96</v>
      </c>
      <c r="D5" s="52">
        <v>279500</v>
      </c>
      <c r="E5" s="53"/>
      <c r="F5" s="53"/>
      <c r="G5" s="53"/>
      <c r="H5" s="53"/>
      <c r="I5" s="51" t="s">
        <v>137</v>
      </c>
      <c r="J5" s="51">
        <v>470</v>
      </c>
      <c r="K5" s="51">
        <v>550</v>
      </c>
      <c r="L5" s="98"/>
      <c r="M5" s="98"/>
      <c r="N5" s="51">
        <v>3.9</v>
      </c>
    </row>
    <row r="6" spans="1:14" ht="27" customHeight="1" x14ac:dyDescent="0.15">
      <c r="A6" s="98" t="s">
        <v>101</v>
      </c>
      <c r="B6" s="98" t="s">
        <v>139</v>
      </c>
      <c r="C6" s="51" t="s">
        <v>102</v>
      </c>
      <c r="D6" s="55">
        <v>250900</v>
      </c>
      <c r="E6" s="53">
        <v>8000</v>
      </c>
      <c r="F6" s="93" t="s">
        <v>163</v>
      </c>
      <c r="G6" s="53" t="s">
        <v>165</v>
      </c>
      <c r="H6" s="53"/>
      <c r="I6" s="51" t="s">
        <v>104</v>
      </c>
      <c r="J6" s="51" t="s">
        <v>107</v>
      </c>
      <c r="K6" s="51">
        <v>556</v>
      </c>
      <c r="L6" s="51"/>
      <c r="M6" s="95" t="s">
        <v>140</v>
      </c>
      <c r="N6" s="51">
        <v>6.1</v>
      </c>
    </row>
    <row r="7" spans="1:14" x14ac:dyDescent="0.15">
      <c r="A7" s="98"/>
      <c r="B7" s="98"/>
      <c r="C7" s="51" t="s">
        <v>103</v>
      </c>
      <c r="D7" s="52">
        <v>339900</v>
      </c>
      <c r="E7" s="53">
        <v>8000</v>
      </c>
      <c r="F7" s="94"/>
      <c r="G7" s="53"/>
      <c r="H7" s="53"/>
      <c r="I7" s="51" t="s">
        <v>105</v>
      </c>
      <c r="J7" s="51" t="s">
        <v>107</v>
      </c>
      <c r="K7" s="51">
        <v>675</v>
      </c>
      <c r="L7" s="51"/>
      <c r="M7" s="97"/>
      <c r="N7" s="51">
        <v>3.3</v>
      </c>
    </row>
    <row r="8" spans="1:14" x14ac:dyDescent="0.15">
      <c r="A8" s="98" t="s">
        <v>110</v>
      </c>
      <c r="B8" s="98" t="s">
        <v>111</v>
      </c>
      <c r="C8" s="51" t="s">
        <v>112</v>
      </c>
      <c r="D8" s="52">
        <v>219900</v>
      </c>
      <c r="E8" s="53"/>
      <c r="F8" s="53"/>
      <c r="G8" s="53"/>
      <c r="H8" s="93" t="s">
        <v>167</v>
      </c>
      <c r="I8" s="98" t="s">
        <v>117</v>
      </c>
      <c r="J8" s="98" t="s">
        <v>138</v>
      </c>
      <c r="K8" s="98">
        <v>480</v>
      </c>
      <c r="L8" s="98" t="s">
        <v>119</v>
      </c>
      <c r="M8" s="98" t="s">
        <v>116</v>
      </c>
      <c r="N8" s="95">
        <v>6.7</v>
      </c>
    </row>
    <row r="9" spans="1:14" x14ac:dyDescent="0.15">
      <c r="A9" s="98"/>
      <c r="B9" s="98"/>
      <c r="C9" s="51" t="s">
        <v>113</v>
      </c>
      <c r="D9" s="52">
        <v>229900</v>
      </c>
      <c r="E9" s="53"/>
      <c r="F9" s="53"/>
      <c r="G9" s="53"/>
      <c r="H9" s="99"/>
      <c r="I9" s="98"/>
      <c r="J9" s="98"/>
      <c r="K9" s="98"/>
      <c r="L9" s="98"/>
      <c r="M9" s="98"/>
      <c r="N9" s="96"/>
    </row>
    <row r="10" spans="1:14" x14ac:dyDescent="0.15">
      <c r="A10" s="98"/>
      <c r="B10" s="98"/>
      <c r="C10" s="51" t="s">
        <v>114</v>
      </c>
      <c r="D10" s="52">
        <v>232900</v>
      </c>
      <c r="E10" s="53"/>
      <c r="F10" s="53"/>
      <c r="G10" s="53"/>
      <c r="H10" s="99"/>
      <c r="I10" s="98"/>
      <c r="J10" s="98"/>
      <c r="K10" s="98"/>
      <c r="L10" s="98"/>
      <c r="M10" s="98"/>
      <c r="N10" s="96"/>
    </row>
    <row r="11" spans="1:14" x14ac:dyDescent="0.15">
      <c r="A11" s="98"/>
      <c r="B11" s="98"/>
      <c r="C11" s="51" t="s">
        <v>115</v>
      </c>
      <c r="D11" s="52">
        <v>239900</v>
      </c>
      <c r="E11" s="53"/>
      <c r="F11" s="53"/>
      <c r="G11" s="53"/>
      <c r="H11" s="99"/>
      <c r="I11" s="98"/>
      <c r="J11" s="98"/>
      <c r="K11" s="98"/>
      <c r="L11" s="98"/>
      <c r="M11" s="98"/>
      <c r="N11" s="96"/>
    </row>
    <row r="12" spans="1:14" x14ac:dyDescent="0.15">
      <c r="A12" s="98"/>
      <c r="B12" s="98"/>
      <c r="C12" s="51" t="s">
        <v>120</v>
      </c>
      <c r="D12" s="52">
        <v>249900</v>
      </c>
      <c r="E12" s="53"/>
      <c r="F12" s="53"/>
      <c r="G12" s="53"/>
      <c r="H12" s="99"/>
      <c r="I12" s="98"/>
      <c r="J12" s="98"/>
      <c r="K12" s="98">
        <v>586</v>
      </c>
      <c r="L12" s="98" t="s">
        <v>122</v>
      </c>
      <c r="M12" s="98"/>
      <c r="N12" s="96"/>
    </row>
    <row r="13" spans="1:14" x14ac:dyDescent="0.15">
      <c r="A13" s="98"/>
      <c r="B13" s="98"/>
      <c r="C13" s="51" t="s">
        <v>121</v>
      </c>
      <c r="D13" s="52">
        <v>259900</v>
      </c>
      <c r="E13" s="53"/>
      <c r="F13" s="53"/>
      <c r="G13" s="53"/>
      <c r="H13" s="99"/>
      <c r="I13" s="98"/>
      <c r="J13" s="98"/>
      <c r="K13" s="98"/>
      <c r="L13" s="98"/>
      <c r="M13" s="98"/>
      <c r="N13" s="96"/>
    </row>
    <row r="14" spans="1:14" x14ac:dyDescent="0.15">
      <c r="A14" s="98"/>
      <c r="B14" s="98"/>
      <c r="C14" s="51" t="s">
        <v>124</v>
      </c>
      <c r="D14" s="55">
        <v>254900</v>
      </c>
      <c r="E14" s="53"/>
      <c r="F14" s="53"/>
      <c r="G14" s="53"/>
      <c r="H14" s="99"/>
      <c r="I14" s="98"/>
      <c r="J14" s="98"/>
      <c r="K14" s="98">
        <v>670</v>
      </c>
      <c r="L14" s="98" t="s">
        <v>130</v>
      </c>
      <c r="M14" s="98"/>
      <c r="N14" s="96"/>
    </row>
    <row r="15" spans="1:14" x14ac:dyDescent="0.15">
      <c r="A15" s="98"/>
      <c r="B15" s="98"/>
      <c r="C15" s="51" t="s">
        <v>125</v>
      </c>
      <c r="D15" s="52">
        <v>256900</v>
      </c>
      <c r="E15" s="53"/>
      <c r="F15" s="53"/>
      <c r="G15" s="53"/>
      <c r="H15" s="99"/>
      <c r="I15" s="98"/>
      <c r="J15" s="98"/>
      <c r="K15" s="98"/>
      <c r="L15" s="98"/>
      <c r="M15" s="98"/>
      <c r="N15" s="96"/>
    </row>
    <row r="16" spans="1:14" x14ac:dyDescent="0.15">
      <c r="A16" s="98"/>
      <c r="B16" s="98"/>
      <c r="C16" s="51" t="s">
        <v>126</v>
      </c>
      <c r="D16" s="52">
        <v>266900</v>
      </c>
      <c r="E16" s="53"/>
      <c r="F16" s="53"/>
      <c r="G16" s="53"/>
      <c r="H16" s="99"/>
      <c r="I16" s="98"/>
      <c r="J16" s="98"/>
      <c r="K16" s="98"/>
      <c r="L16" s="98"/>
      <c r="M16" s="98"/>
      <c r="N16" s="96"/>
    </row>
    <row r="17" spans="1:14" x14ac:dyDescent="0.15">
      <c r="A17" s="98"/>
      <c r="B17" s="98"/>
      <c r="C17" s="51" t="s">
        <v>127</v>
      </c>
      <c r="D17" s="52">
        <v>269900</v>
      </c>
      <c r="E17" s="53"/>
      <c r="F17" s="53"/>
      <c r="G17" s="53"/>
      <c r="H17" s="99"/>
      <c r="I17" s="98"/>
      <c r="J17" s="98"/>
      <c r="K17" s="98"/>
      <c r="L17" s="98"/>
      <c r="M17" s="98"/>
      <c r="N17" s="96"/>
    </row>
    <row r="18" spans="1:14" x14ac:dyDescent="0.15">
      <c r="A18" s="98"/>
      <c r="B18" s="98"/>
      <c r="C18" s="51" t="s">
        <v>128</v>
      </c>
      <c r="D18" s="52">
        <v>276900</v>
      </c>
      <c r="E18" s="53"/>
      <c r="F18" s="53"/>
      <c r="G18" s="53"/>
      <c r="H18" s="99"/>
      <c r="I18" s="98"/>
      <c r="J18" s="98"/>
      <c r="K18" s="98"/>
      <c r="L18" s="98"/>
      <c r="M18" s="98"/>
      <c r="N18" s="97"/>
    </row>
    <row r="19" spans="1:14" x14ac:dyDescent="0.15">
      <c r="A19" s="98"/>
      <c r="B19" s="98"/>
      <c r="C19" s="51" t="s">
        <v>129</v>
      </c>
      <c r="D19" s="52">
        <v>366900</v>
      </c>
      <c r="E19" s="53"/>
      <c r="F19" s="53"/>
      <c r="G19" s="53"/>
      <c r="H19" s="99"/>
      <c r="I19" s="98" t="s">
        <v>135</v>
      </c>
      <c r="J19" s="98"/>
      <c r="K19" s="98"/>
      <c r="L19" s="98"/>
      <c r="M19" s="98"/>
      <c r="N19" s="95">
        <v>4.3</v>
      </c>
    </row>
    <row r="20" spans="1:14" x14ac:dyDescent="0.15">
      <c r="A20" s="98"/>
      <c r="B20" s="98"/>
      <c r="C20" s="51" t="s">
        <v>131</v>
      </c>
      <c r="D20" s="52">
        <v>339900</v>
      </c>
      <c r="E20" s="53"/>
      <c r="F20" s="53"/>
      <c r="G20" s="53"/>
      <c r="H20" s="99"/>
      <c r="I20" s="98"/>
      <c r="J20" s="98"/>
      <c r="K20" s="98">
        <v>562</v>
      </c>
      <c r="L20" s="98" t="s">
        <v>134</v>
      </c>
      <c r="M20" s="98"/>
      <c r="N20" s="96"/>
    </row>
    <row r="21" spans="1:14" x14ac:dyDescent="0.15">
      <c r="A21" s="98"/>
      <c r="B21" s="98"/>
      <c r="C21" s="51" t="s">
        <v>132</v>
      </c>
      <c r="D21" s="52">
        <v>349900</v>
      </c>
      <c r="E21" s="53"/>
      <c r="F21" s="53"/>
      <c r="G21" s="53"/>
      <c r="H21" s="99"/>
      <c r="I21" s="98"/>
      <c r="J21" s="98"/>
      <c r="K21" s="98"/>
      <c r="L21" s="98"/>
      <c r="M21" s="98"/>
      <c r="N21" s="96"/>
    </row>
    <row r="22" spans="1:14" x14ac:dyDescent="0.15">
      <c r="A22" s="98"/>
      <c r="B22" s="98"/>
      <c r="C22" s="51" t="s">
        <v>133</v>
      </c>
      <c r="D22" s="52">
        <v>409900</v>
      </c>
      <c r="E22" s="53"/>
      <c r="F22" s="53"/>
      <c r="G22" s="53"/>
      <c r="H22" s="94"/>
      <c r="I22" s="98"/>
      <c r="J22" s="98"/>
      <c r="K22" s="98"/>
      <c r="L22" s="98"/>
      <c r="M22" s="98"/>
      <c r="N22" s="97"/>
    </row>
    <row r="26" spans="1:14" x14ac:dyDescent="0.15">
      <c r="A26" s="47">
        <v>2020</v>
      </c>
      <c r="B26" s="47" t="s">
        <v>156</v>
      </c>
    </row>
    <row r="27" spans="1:14" x14ac:dyDescent="0.15">
      <c r="A27" s="47">
        <v>2021</v>
      </c>
      <c r="B27" s="47" t="s">
        <v>157</v>
      </c>
    </row>
    <row r="28" spans="1:14" x14ac:dyDescent="0.15">
      <c r="A28" s="47">
        <v>2022</v>
      </c>
      <c r="B28" s="47" t="s">
        <v>158</v>
      </c>
    </row>
    <row r="29" spans="1:14" x14ac:dyDescent="0.15">
      <c r="A29" s="47">
        <v>2023</v>
      </c>
      <c r="B29" s="47" t="s">
        <v>159</v>
      </c>
      <c r="C29" s="47" t="s">
        <v>168</v>
      </c>
    </row>
    <row r="30" spans="1:14" x14ac:dyDescent="0.15">
      <c r="A30" s="47">
        <v>2024</v>
      </c>
      <c r="B30" s="47" t="s">
        <v>160</v>
      </c>
    </row>
    <row r="31" spans="1:14" x14ac:dyDescent="0.15">
      <c r="A31" s="47">
        <v>2025</v>
      </c>
      <c r="B31" s="47" t="s">
        <v>161</v>
      </c>
    </row>
  </sheetData>
  <mergeCells count="27"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zoomScale="85" zoomScaleNormal="85" workbookViewId="0">
      <selection activeCell="C6" sqref="C6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142</v>
      </c>
      <c r="B1" s="50" t="s">
        <v>150</v>
      </c>
      <c r="C1" s="50" t="s">
        <v>178</v>
      </c>
      <c r="D1" s="56" t="s">
        <v>176</v>
      </c>
    </row>
    <row r="2" spans="1:5" x14ac:dyDescent="0.15">
      <c r="A2" s="50" t="s">
        <v>143</v>
      </c>
      <c r="B2" s="50">
        <v>3.5</v>
      </c>
    </row>
    <row r="3" spans="1:5" x14ac:dyDescent="0.15">
      <c r="A3" s="50" t="s">
        <v>144</v>
      </c>
      <c r="B3" s="50">
        <v>1</v>
      </c>
    </row>
    <row r="4" spans="1:5" x14ac:dyDescent="0.15">
      <c r="A4" s="50" t="s">
        <v>145</v>
      </c>
      <c r="B4" s="50">
        <v>1</v>
      </c>
    </row>
    <row r="5" spans="1:5" x14ac:dyDescent="0.15">
      <c r="A5" s="50" t="s">
        <v>148</v>
      </c>
      <c r="B5" s="50">
        <v>2.5</v>
      </c>
      <c r="C5" s="50" t="s">
        <v>162</v>
      </c>
    </row>
    <row r="6" spans="1:5" ht="74.25" customHeight="1" x14ac:dyDescent="0.15">
      <c r="A6" s="50" t="s">
        <v>152</v>
      </c>
      <c r="B6" s="50">
        <v>1.5</v>
      </c>
      <c r="C6" s="50" t="s">
        <v>153</v>
      </c>
      <c r="D6" s="56" t="s">
        <v>182</v>
      </c>
    </row>
    <row r="7" spans="1:5" ht="178.5" customHeight="1" x14ac:dyDescent="0.15">
      <c r="A7" s="50" t="s">
        <v>146</v>
      </c>
      <c r="B7" s="50">
        <v>0.5</v>
      </c>
      <c r="C7" s="50" t="s">
        <v>154</v>
      </c>
      <c r="D7" s="56" t="s">
        <v>177</v>
      </c>
    </row>
    <row r="8" spans="1:5" ht="246.75" customHeight="1" x14ac:dyDescent="0.15">
      <c r="A8" s="50" t="s">
        <v>147</v>
      </c>
      <c r="B8" s="50">
        <v>0.5</v>
      </c>
    </row>
    <row r="9" spans="1:5" ht="230.25" customHeight="1" x14ac:dyDescent="0.15">
      <c r="A9" s="50" t="s">
        <v>180</v>
      </c>
      <c r="B9" s="50">
        <v>0.4</v>
      </c>
      <c r="C9" s="50" t="s">
        <v>179</v>
      </c>
      <c r="D9"/>
      <c r="E9" s="58" t="s">
        <v>184</v>
      </c>
    </row>
    <row r="10" spans="1:5" ht="45" customHeight="1" x14ac:dyDescent="0.15">
      <c r="A10" s="50" t="s">
        <v>181</v>
      </c>
      <c r="B10" s="50">
        <v>0.8</v>
      </c>
      <c r="C10" s="50" t="s">
        <v>175</v>
      </c>
      <c r="D10" s="57" t="s">
        <v>183</v>
      </c>
    </row>
    <row r="11" spans="1:5" ht="33.75" customHeight="1" x14ac:dyDescent="0.15">
      <c r="A11" s="50" t="s">
        <v>151</v>
      </c>
      <c r="B11" s="50">
        <v>0.3</v>
      </c>
      <c r="C11" s="50" t="s">
        <v>155</v>
      </c>
    </row>
    <row r="12" spans="1:5" x14ac:dyDescent="0.15">
      <c r="A12" s="50" t="s">
        <v>149</v>
      </c>
      <c r="B12" s="50">
        <f>SUM(B2:B11)</f>
        <v>12.000000000000002</v>
      </c>
    </row>
    <row r="14" spans="1:5" ht="40.5" x14ac:dyDescent="0.15">
      <c r="A14" s="50" t="s">
        <v>169</v>
      </c>
    </row>
    <row r="16" spans="1:5" x14ac:dyDescent="0.15">
      <c r="A16" s="50" t="s">
        <v>170</v>
      </c>
      <c r="C16" s="50" t="s">
        <v>171</v>
      </c>
    </row>
    <row r="17" spans="1:3" ht="40.5" x14ac:dyDescent="0.15">
      <c r="A17" s="100" t="s">
        <v>172</v>
      </c>
      <c r="C17" s="50" t="s">
        <v>174</v>
      </c>
    </row>
    <row r="18" spans="1:3" ht="157.5" customHeight="1" x14ac:dyDescent="0.15">
      <c r="A18" s="100"/>
      <c r="C18" s="50" t="s">
        <v>173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3"/>
  <sheetViews>
    <sheetView workbookViewId="0">
      <selection activeCell="K28" sqref="K28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191</v>
      </c>
      <c r="I1" s="69" t="s">
        <v>195</v>
      </c>
      <c r="J1" s="61"/>
      <c r="K1" s="61"/>
      <c r="L1" s="61"/>
      <c r="M1" s="61"/>
      <c r="N1" s="61"/>
      <c r="O1" s="61"/>
      <c r="P1" s="62"/>
      <c r="Q1" s="101" t="s">
        <v>253</v>
      </c>
      <c r="R1" s="102"/>
    </row>
    <row r="2" spans="1:18" x14ac:dyDescent="0.15">
      <c r="A2" s="68" t="s">
        <v>0</v>
      </c>
      <c r="B2" s="59" t="s">
        <v>185</v>
      </c>
      <c r="C2" s="59" t="s">
        <v>186</v>
      </c>
      <c r="D2" s="59" t="s">
        <v>188</v>
      </c>
      <c r="E2" s="59" t="s">
        <v>187</v>
      </c>
      <c r="F2" s="59" t="s">
        <v>189</v>
      </c>
      <c r="G2" s="63" t="s">
        <v>255</v>
      </c>
      <c r="H2" s="60" t="s">
        <v>60</v>
      </c>
      <c r="I2" s="64" t="s">
        <v>0</v>
      </c>
      <c r="J2" s="63" t="s">
        <v>185</v>
      </c>
      <c r="K2" s="63" t="s">
        <v>186</v>
      </c>
      <c r="L2" s="63" t="s">
        <v>188</v>
      </c>
      <c r="M2" s="63" t="s">
        <v>187</v>
      </c>
      <c r="N2" s="63" t="s">
        <v>189</v>
      </c>
      <c r="O2" s="63" t="s">
        <v>255</v>
      </c>
      <c r="P2" s="60" t="s">
        <v>60</v>
      </c>
      <c r="Q2" s="64" t="s">
        <v>199</v>
      </c>
      <c r="R2" s="60" t="s">
        <v>200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227</v>
      </c>
      <c r="R3" s="66" t="s">
        <v>228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249</v>
      </c>
      <c r="R4" s="60" t="s">
        <v>250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266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221</v>
      </c>
      <c r="R5" s="66" t="s">
        <v>222</v>
      </c>
    </row>
    <row r="6" spans="1:18" x14ac:dyDescent="0.15">
      <c r="A6" s="68" t="s">
        <v>264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264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213</v>
      </c>
      <c r="R6" s="66" t="s">
        <v>214</v>
      </c>
    </row>
    <row r="7" spans="1:18" x14ac:dyDescent="0.15">
      <c r="A7" s="68" t="s">
        <v>265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267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201</v>
      </c>
      <c r="R7" s="60" t="s">
        <v>202</v>
      </c>
    </row>
    <row r="8" spans="1:18" x14ac:dyDescent="0.15">
      <c r="Q8" s="64" t="s">
        <v>235</v>
      </c>
      <c r="R8" s="60" t="s">
        <v>236</v>
      </c>
    </row>
    <row r="9" spans="1:18" x14ac:dyDescent="0.15">
      <c r="I9" s="64" t="s">
        <v>193</v>
      </c>
      <c r="K9" s="63">
        <f>SUM(K3:K4)</f>
        <v>15.219999999999999</v>
      </c>
      <c r="Q9" s="64" t="s">
        <v>209</v>
      </c>
      <c r="R9" s="60" t="s">
        <v>210</v>
      </c>
    </row>
    <row r="10" spans="1:18" x14ac:dyDescent="0.15">
      <c r="Q10" s="64" t="s">
        <v>247</v>
      </c>
      <c r="R10" s="65" t="s">
        <v>248</v>
      </c>
    </row>
    <row r="11" spans="1:18" x14ac:dyDescent="0.15">
      <c r="Q11" s="64" t="s">
        <v>237</v>
      </c>
      <c r="R11" s="60" t="s">
        <v>238</v>
      </c>
    </row>
    <row r="12" spans="1:18" x14ac:dyDescent="0.15">
      <c r="A12" s="68" t="s">
        <v>190</v>
      </c>
      <c r="B12" s="59">
        <f>SUM(B3:B11)</f>
        <v>84</v>
      </c>
      <c r="C12" s="59">
        <f>SUM(C3:C11)</f>
        <v>16.23</v>
      </c>
      <c r="Q12" s="64" t="s">
        <v>243</v>
      </c>
      <c r="R12" s="60" t="s">
        <v>244</v>
      </c>
    </row>
    <row r="13" spans="1:18" x14ac:dyDescent="0.15">
      <c r="I13" s="64" t="s">
        <v>196</v>
      </c>
      <c r="Q13" s="64" t="s">
        <v>225</v>
      </c>
      <c r="R13" s="60" t="s">
        <v>226</v>
      </c>
    </row>
    <row r="14" spans="1:18" x14ac:dyDescent="0.15">
      <c r="I14" s="64" t="s">
        <v>0</v>
      </c>
      <c r="J14" s="63" t="s">
        <v>185</v>
      </c>
      <c r="K14" s="63" t="s">
        <v>186</v>
      </c>
      <c r="L14" s="63" t="s">
        <v>188</v>
      </c>
      <c r="M14" s="63" t="s">
        <v>187</v>
      </c>
      <c r="N14" s="63" t="s">
        <v>189</v>
      </c>
      <c r="P14" s="60" t="s">
        <v>60</v>
      </c>
      <c r="Q14" s="64" t="s">
        <v>231</v>
      </c>
      <c r="R14" s="60" t="s">
        <v>232</v>
      </c>
    </row>
    <row r="15" spans="1:18" x14ac:dyDescent="0.15">
      <c r="I15" s="64">
        <v>10.28</v>
      </c>
      <c r="J15" s="63">
        <v>16</v>
      </c>
      <c r="K15" s="63">
        <v>5.65</v>
      </c>
      <c r="Q15" s="64" t="s">
        <v>229</v>
      </c>
      <c r="R15" s="60" t="s">
        <v>230</v>
      </c>
    </row>
    <row r="16" spans="1:18" x14ac:dyDescent="0.15">
      <c r="I16" s="64">
        <v>11.11</v>
      </c>
      <c r="J16" s="63">
        <v>16</v>
      </c>
      <c r="K16" s="63">
        <v>5.13</v>
      </c>
      <c r="Q16" s="64" t="s">
        <v>239</v>
      </c>
      <c r="R16" s="60" t="s">
        <v>240</v>
      </c>
    </row>
    <row r="17" spans="1:18" x14ac:dyDescent="0.15">
      <c r="A17" s="68" t="s">
        <v>192</v>
      </c>
      <c r="I17" s="64">
        <v>11.18</v>
      </c>
      <c r="J17" s="63">
        <v>16</v>
      </c>
      <c r="K17" s="63">
        <v>5.0599999999999996</v>
      </c>
      <c r="Q17" s="64" t="s">
        <v>251</v>
      </c>
      <c r="R17" s="60" t="s">
        <v>252</v>
      </c>
    </row>
    <row r="18" spans="1:18" x14ac:dyDescent="0.15">
      <c r="A18" s="68" t="s">
        <v>0</v>
      </c>
      <c r="B18" s="59" t="s">
        <v>185</v>
      </c>
      <c r="C18" s="59" t="s">
        <v>186</v>
      </c>
      <c r="D18" s="59" t="s">
        <v>188</v>
      </c>
      <c r="E18" s="59" t="s">
        <v>187</v>
      </c>
      <c r="F18" s="59" t="s">
        <v>189</v>
      </c>
      <c r="G18" s="63" t="s">
        <v>255</v>
      </c>
      <c r="H18" s="60" t="s">
        <v>10</v>
      </c>
      <c r="I18" s="64">
        <v>11.25</v>
      </c>
      <c r="J18" s="63">
        <v>16</v>
      </c>
      <c r="K18" s="63">
        <v>4.96</v>
      </c>
      <c r="Q18" s="64" t="s">
        <v>205</v>
      </c>
      <c r="R18" s="60" t="s">
        <v>206</v>
      </c>
    </row>
    <row r="19" spans="1:18" x14ac:dyDescent="0.15">
      <c r="A19" s="68">
        <v>9.3000000000000007</v>
      </c>
      <c r="C19" s="59">
        <v>0.24</v>
      </c>
      <c r="F19" s="59">
        <f>C19</f>
        <v>0.24</v>
      </c>
      <c r="I19" s="64">
        <v>12.2</v>
      </c>
      <c r="J19" s="63">
        <v>16</v>
      </c>
      <c r="K19" s="63">
        <v>5.05</v>
      </c>
      <c r="Q19" s="64" t="s">
        <v>245</v>
      </c>
      <c r="R19" s="60" t="s">
        <v>246</v>
      </c>
    </row>
    <row r="20" spans="1:18" x14ac:dyDescent="0.15">
      <c r="A20" s="68">
        <v>10.8</v>
      </c>
      <c r="B20" s="59">
        <v>16</v>
      </c>
      <c r="C20" s="59">
        <v>4.6900000000000004</v>
      </c>
      <c r="F20" s="59">
        <f>F19+C20-E20</f>
        <v>4.9300000000000006</v>
      </c>
      <c r="I20" s="64">
        <v>12.9</v>
      </c>
      <c r="J20" s="63">
        <v>16</v>
      </c>
      <c r="K20" s="63">
        <v>5.01</v>
      </c>
      <c r="Q20" s="64" t="s">
        <v>233</v>
      </c>
      <c r="R20" s="60" t="s">
        <v>234</v>
      </c>
    </row>
    <row r="21" spans="1:18" x14ac:dyDescent="0.15">
      <c r="A21" s="68">
        <v>10.14</v>
      </c>
      <c r="B21" s="59">
        <v>18</v>
      </c>
      <c r="C21" s="59">
        <v>5.18</v>
      </c>
      <c r="F21" s="59">
        <f t="shared" ref="F21:F28" si="4">F20+C21-E21</f>
        <v>10.11</v>
      </c>
      <c r="I21" s="64">
        <v>12.16</v>
      </c>
      <c r="J21" s="63">
        <v>16</v>
      </c>
      <c r="K21" s="63">
        <v>5.03</v>
      </c>
      <c r="Q21" s="64" t="s">
        <v>217</v>
      </c>
      <c r="R21" s="60" t="s">
        <v>218</v>
      </c>
    </row>
    <row r="22" spans="1:18" x14ac:dyDescent="0.15">
      <c r="A22" s="68">
        <v>10.28</v>
      </c>
      <c r="B22" s="59">
        <v>18</v>
      </c>
      <c r="C22" s="59">
        <v>4.97</v>
      </c>
      <c r="F22" s="59">
        <f t="shared" si="4"/>
        <v>15.079999999999998</v>
      </c>
      <c r="I22" s="64" t="s">
        <v>262</v>
      </c>
      <c r="J22" s="63">
        <v>10</v>
      </c>
      <c r="K22" s="63">
        <v>3.14</v>
      </c>
      <c r="Q22" s="64" t="s">
        <v>241</v>
      </c>
      <c r="R22" s="60" t="s">
        <v>242</v>
      </c>
    </row>
    <row r="23" spans="1:18" x14ac:dyDescent="0.15">
      <c r="A23" s="68">
        <v>11.3</v>
      </c>
      <c r="B23" s="59">
        <v>18</v>
      </c>
      <c r="C23" s="59">
        <v>5.09</v>
      </c>
      <c r="F23" s="59">
        <f t="shared" si="4"/>
        <v>20.169999999999998</v>
      </c>
      <c r="I23" s="64" t="s">
        <v>263</v>
      </c>
      <c r="J23" s="63">
        <v>10</v>
      </c>
      <c r="K23" s="63">
        <v>3.3</v>
      </c>
      <c r="Q23" s="64" t="s">
        <v>215</v>
      </c>
      <c r="R23" s="60" t="s">
        <v>216</v>
      </c>
    </row>
    <row r="24" spans="1:18" x14ac:dyDescent="0.15">
      <c r="A24" s="68">
        <v>11.11</v>
      </c>
      <c r="B24" s="59">
        <v>18</v>
      </c>
      <c r="C24" s="59">
        <v>5.0599999999999996</v>
      </c>
      <c r="F24" s="59">
        <f t="shared" si="4"/>
        <v>25.229999999999997</v>
      </c>
      <c r="I24" s="64" t="s">
        <v>264</v>
      </c>
      <c r="J24" s="63">
        <v>10</v>
      </c>
      <c r="K24" s="63">
        <v>3.29</v>
      </c>
      <c r="Q24" s="64" t="s">
        <v>203</v>
      </c>
      <c r="R24" s="60" t="s">
        <v>204</v>
      </c>
    </row>
    <row r="25" spans="1:18" x14ac:dyDescent="0.15">
      <c r="A25" s="68">
        <v>11.15</v>
      </c>
      <c r="B25" s="59">
        <v>10</v>
      </c>
      <c r="C25" s="59">
        <v>2.89</v>
      </c>
      <c r="F25" s="59">
        <f t="shared" si="4"/>
        <v>28.119999999999997</v>
      </c>
      <c r="I25" s="64" t="s">
        <v>265</v>
      </c>
      <c r="J25" s="63">
        <v>10</v>
      </c>
      <c r="K25" s="63">
        <v>3.32</v>
      </c>
      <c r="Q25" s="64" t="s">
        <v>211</v>
      </c>
      <c r="R25" s="60" t="s">
        <v>212</v>
      </c>
    </row>
    <row r="26" spans="1:18" x14ac:dyDescent="0.15">
      <c r="A26" s="68">
        <v>11.25</v>
      </c>
      <c r="B26" s="59">
        <v>16</v>
      </c>
      <c r="C26" s="59">
        <v>4.6399999999999997</v>
      </c>
      <c r="F26" s="59">
        <f t="shared" si="4"/>
        <v>32.76</v>
      </c>
      <c r="Q26" s="64" t="s">
        <v>223</v>
      </c>
      <c r="R26" s="66" t="s">
        <v>224</v>
      </c>
    </row>
    <row r="27" spans="1:18" x14ac:dyDescent="0.15">
      <c r="A27" s="68">
        <v>12.9</v>
      </c>
      <c r="B27" s="59">
        <v>16</v>
      </c>
      <c r="C27" s="59">
        <v>4.58</v>
      </c>
      <c r="F27" s="59">
        <f t="shared" si="4"/>
        <v>37.339999999999996</v>
      </c>
      <c r="I27" s="64" t="s">
        <v>194</v>
      </c>
      <c r="J27" s="63">
        <f>SUM(J15:J26)</f>
        <v>152</v>
      </c>
      <c r="K27" s="63">
        <f>SUM(K15:K25)</f>
        <v>48.94</v>
      </c>
      <c r="Q27" s="64" t="s">
        <v>219</v>
      </c>
      <c r="R27" s="66" t="s">
        <v>220</v>
      </c>
    </row>
    <row r="28" spans="1:18" x14ac:dyDescent="0.15">
      <c r="A28" s="68" t="s">
        <v>254</v>
      </c>
      <c r="B28" s="59">
        <v>10</v>
      </c>
      <c r="C28" s="59">
        <v>3.01</v>
      </c>
      <c r="F28" s="59">
        <f t="shared" si="4"/>
        <v>40.349999999999994</v>
      </c>
      <c r="Q28" s="64" t="s">
        <v>208</v>
      </c>
      <c r="R28" s="67" t="s">
        <v>207</v>
      </c>
    </row>
    <row r="29" spans="1:18" x14ac:dyDescent="0.15">
      <c r="A29" s="68" t="s">
        <v>20</v>
      </c>
      <c r="B29" s="59">
        <f>SUM(B20:B28)</f>
        <v>140</v>
      </c>
      <c r="C29" s="59">
        <f>SUM(C19:C28)</f>
        <v>40.349999999999994</v>
      </c>
    </row>
    <row r="34" spans="1:8" x14ac:dyDescent="0.15">
      <c r="A34" s="68" t="s">
        <v>197</v>
      </c>
    </row>
    <row r="35" spans="1:8" x14ac:dyDescent="0.15">
      <c r="A35" s="68" t="s">
        <v>0</v>
      </c>
      <c r="B35" s="59" t="s">
        <v>185</v>
      </c>
      <c r="C35" s="59" t="s">
        <v>186</v>
      </c>
      <c r="D35" s="59" t="s">
        <v>188</v>
      </c>
      <c r="E35" s="59" t="s">
        <v>187</v>
      </c>
      <c r="F35" s="59" t="s">
        <v>189</v>
      </c>
      <c r="G35" s="63" t="s">
        <v>255</v>
      </c>
      <c r="H35" s="60" t="s">
        <v>10</v>
      </c>
    </row>
    <row r="36" spans="1:8" x14ac:dyDescent="0.15">
      <c r="A36" s="68">
        <v>11.11</v>
      </c>
      <c r="B36" s="59">
        <v>10</v>
      </c>
      <c r="C36" s="59">
        <v>3.84</v>
      </c>
    </row>
    <row r="37" spans="1:8" x14ac:dyDescent="0.15">
      <c r="A37" s="68">
        <v>11.18</v>
      </c>
      <c r="B37" s="59">
        <v>10</v>
      </c>
      <c r="C37" s="59">
        <v>3.99</v>
      </c>
    </row>
    <row r="38" spans="1:8" x14ac:dyDescent="0.15">
      <c r="A38" s="68">
        <v>11.25</v>
      </c>
      <c r="B38" s="59">
        <v>10</v>
      </c>
      <c r="C38" s="59">
        <v>3.79</v>
      </c>
    </row>
    <row r="39" spans="1:8" x14ac:dyDescent="0.15">
      <c r="A39" s="68">
        <v>12.2</v>
      </c>
      <c r="B39" s="59">
        <v>10</v>
      </c>
      <c r="C39" s="59">
        <v>3.82</v>
      </c>
    </row>
    <row r="40" spans="1:8" x14ac:dyDescent="0.15">
      <c r="A40" s="68">
        <v>12.9</v>
      </c>
      <c r="B40" s="59">
        <v>10</v>
      </c>
      <c r="C40" s="59">
        <v>3.82</v>
      </c>
    </row>
    <row r="41" spans="1:8" x14ac:dyDescent="0.15">
      <c r="A41" s="68">
        <v>12.16</v>
      </c>
      <c r="B41" s="59">
        <v>10</v>
      </c>
      <c r="C41" s="59">
        <v>3.92</v>
      </c>
    </row>
    <row r="43" spans="1:8" x14ac:dyDescent="0.15">
      <c r="A43" s="68" t="s">
        <v>20</v>
      </c>
      <c r="B43" s="59">
        <f>SUM(B36:B42)</f>
        <v>60</v>
      </c>
      <c r="C43" s="59">
        <f>SUM(C36:C41)</f>
        <v>23.18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tabSelected="1" workbookViewId="0">
      <selection activeCell="L8" sqref="L8"/>
    </sheetView>
  </sheetViews>
  <sheetFormatPr defaultRowHeight="13.5" x14ac:dyDescent="0.15"/>
  <cols>
    <col min="1" max="1" width="9" style="72"/>
  </cols>
  <sheetData>
    <row r="1" spans="1:14" x14ac:dyDescent="0.15">
      <c r="A1" s="72" t="s">
        <v>269</v>
      </c>
      <c r="B1" t="s">
        <v>271</v>
      </c>
      <c r="C1" t="s">
        <v>273</v>
      </c>
      <c r="D1" t="s">
        <v>48</v>
      </c>
      <c r="E1" t="s">
        <v>79</v>
      </c>
      <c r="I1" t="s">
        <v>268</v>
      </c>
      <c r="J1" t="s">
        <v>270</v>
      </c>
      <c r="K1" t="s">
        <v>272</v>
      </c>
      <c r="L1" t="s">
        <v>300</v>
      </c>
      <c r="M1" t="s">
        <v>340</v>
      </c>
      <c r="N1" t="s">
        <v>336</v>
      </c>
    </row>
    <row r="2" spans="1:14" x14ac:dyDescent="0.15">
      <c r="A2" s="72">
        <v>2.15</v>
      </c>
      <c r="B2" t="s">
        <v>275</v>
      </c>
      <c r="C2" t="s">
        <v>276</v>
      </c>
      <c r="D2">
        <v>10000</v>
      </c>
      <c r="E2">
        <f>D2</f>
        <v>10000</v>
      </c>
      <c r="I2" s="73" t="s">
        <v>301</v>
      </c>
      <c r="J2" t="s">
        <v>303</v>
      </c>
      <c r="K2" t="s">
        <v>305</v>
      </c>
      <c r="L2">
        <v>10000</v>
      </c>
      <c r="M2">
        <f>L2</f>
        <v>10000</v>
      </c>
      <c r="N2">
        <v>0</v>
      </c>
    </row>
    <row r="3" spans="1:14" x14ac:dyDescent="0.15">
      <c r="A3" s="72">
        <v>2.19</v>
      </c>
      <c r="B3" t="s">
        <v>278</v>
      </c>
      <c r="C3" t="s">
        <v>280</v>
      </c>
      <c r="D3">
        <v>8000</v>
      </c>
      <c r="E3">
        <f>E2+D3</f>
        <v>18000</v>
      </c>
      <c r="I3" s="74" t="s">
        <v>310</v>
      </c>
      <c r="J3" t="s">
        <v>274</v>
      </c>
      <c r="K3" t="s">
        <v>274</v>
      </c>
      <c r="L3" s="75">
        <v>10000</v>
      </c>
      <c r="M3">
        <f>M2+L3</f>
        <v>20000</v>
      </c>
      <c r="N3">
        <v>1</v>
      </c>
    </row>
    <row r="4" spans="1:14" x14ac:dyDescent="0.15">
      <c r="A4" s="72">
        <v>2.2599999999999998</v>
      </c>
      <c r="B4" t="s">
        <v>278</v>
      </c>
      <c r="C4" t="s">
        <v>283</v>
      </c>
      <c r="D4">
        <v>20000</v>
      </c>
      <c r="E4">
        <f t="shared" ref="E4:E15" si="0">E3+D4</f>
        <v>38000</v>
      </c>
      <c r="I4" s="73" t="s">
        <v>288</v>
      </c>
      <c r="J4" t="s">
        <v>290</v>
      </c>
      <c r="K4" t="s">
        <v>282</v>
      </c>
      <c r="L4" s="75">
        <v>2000</v>
      </c>
      <c r="M4">
        <f>M3+L4</f>
        <v>22000</v>
      </c>
      <c r="N4">
        <v>1</v>
      </c>
    </row>
    <row r="5" spans="1:14" x14ac:dyDescent="0.15">
      <c r="A5" s="72">
        <v>2.2799999999999998</v>
      </c>
      <c r="B5" t="s">
        <v>278</v>
      </c>
      <c r="C5" t="s">
        <v>283</v>
      </c>
      <c r="D5">
        <v>3000</v>
      </c>
      <c r="E5">
        <f t="shared" si="0"/>
        <v>41000</v>
      </c>
      <c r="I5" s="73" t="s">
        <v>291</v>
      </c>
      <c r="J5" t="s">
        <v>290</v>
      </c>
      <c r="K5" t="s">
        <v>293</v>
      </c>
      <c r="L5" s="75">
        <v>5200</v>
      </c>
      <c r="M5">
        <f>M4+L5</f>
        <v>27200</v>
      </c>
      <c r="N5">
        <v>1</v>
      </c>
    </row>
    <row r="6" spans="1:14" x14ac:dyDescent="0.15">
      <c r="A6" s="72">
        <v>3.09</v>
      </c>
      <c r="B6" t="s">
        <v>50</v>
      </c>
      <c r="C6" t="s">
        <v>281</v>
      </c>
      <c r="D6">
        <v>5000</v>
      </c>
      <c r="E6">
        <f t="shared" si="0"/>
        <v>46000</v>
      </c>
      <c r="I6" s="74" t="s">
        <v>311</v>
      </c>
      <c r="J6" t="s">
        <v>303</v>
      </c>
      <c r="K6" t="s">
        <v>308</v>
      </c>
      <c r="L6" s="75">
        <v>6600</v>
      </c>
      <c r="M6">
        <f>M5+L6</f>
        <v>33800</v>
      </c>
      <c r="N6">
        <v>1</v>
      </c>
    </row>
    <row r="7" spans="1:14" x14ac:dyDescent="0.15">
      <c r="A7" s="72" t="s">
        <v>302</v>
      </c>
      <c r="B7" t="s">
        <v>304</v>
      </c>
      <c r="C7" t="s">
        <v>306</v>
      </c>
      <c r="D7">
        <v>10000</v>
      </c>
      <c r="E7">
        <f t="shared" si="0"/>
        <v>56000</v>
      </c>
      <c r="I7" s="74" t="s">
        <v>312</v>
      </c>
      <c r="J7" t="s">
        <v>277</v>
      </c>
      <c r="K7" t="s">
        <v>282</v>
      </c>
      <c r="L7" s="103">
        <v>3000</v>
      </c>
      <c r="M7">
        <f>M6+L7</f>
        <v>36800</v>
      </c>
      <c r="N7">
        <v>0</v>
      </c>
    </row>
    <row r="8" spans="1:14" x14ac:dyDescent="0.15">
      <c r="A8" s="72" t="s">
        <v>289</v>
      </c>
      <c r="B8" t="s">
        <v>53</v>
      </c>
      <c r="C8" t="s">
        <v>49</v>
      </c>
      <c r="D8">
        <v>2000</v>
      </c>
      <c r="E8">
        <f t="shared" si="0"/>
        <v>58000</v>
      </c>
      <c r="I8" s="74" t="s">
        <v>307</v>
      </c>
      <c r="J8" t="s">
        <v>277</v>
      </c>
      <c r="K8" t="s">
        <v>279</v>
      </c>
      <c r="L8">
        <v>5000</v>
      </c>
      <c r="M8">
        <f>M7+L8</f>
        <v>41800</v>
      </c>
      <c r="N8">
        <v>0</v>
      </c>
    </row>
    <row r="9" spans="1:14" x14ac:dyDescent="0.15">
      <c r="A9" s="72" t="s">
        <v>292</v>
      </c>
      <c r="B9" t="s">
        <v>53</v>
      </c>
      <c r="C9" t="s">
        <v>294</v>
      </c>
      <c r="D9">
        <v>5200</v>
      </c>
      <c r="E9">
        <f t="shared" si="0"/>
        <v>63200</v>
      </c>
      <c r="I9" s="73" t="s">
        <v>284</v>
      </c>
      <c r="J9" t="s">
        <v>277</v>
      </c>
      <c r="K9" t="s">
        <v>282</v>
      </c>
      <c r="L9" s="103">
        <v>2000</v>
      </c>
      <c r="M9">
        <f>M8+L9</f>
        <v>43800</v>
      </c>
      <c r="N9">
        <v>0</v>
      </c>
    </row>
    <row r="10" spans="1:14" x14ac:dyDescent="0.15">
      <c r="A10" s="72" t="s">
        <v>307</v>
      </c>
      <c r="B10" t="s">
        <v>51</v>
      </c>
      <c r="C10" t="s">
        <v>309</v>
      </c>
      <c r="D10">
        <v>6600</v>
      </c>
      <c r="E10">
        <f t="shared" si="0"/>
        <v>69800</v>
      </c>
      <c r="I10" s="74" t="s">
        <v>338</v>
      </c>
      <c r="J10" t="s">
        <v>277</v>
      </c>
      <c r="K10" t="s">
        <v>279</v>
      </c>
      <c r="L10">
        <v>8000</v>
      </c>
      <c r="M10">
        <f>M9+L10</f>
        <v>51800</v>
      </c>
      <c r="N10">
        <v>0</v>
      </c>
    </row>
    <row r="11" spans="1:14" x14ac:dyDescent="0.15">
      <c r="A11" s="72" t="s">
        <v>285</v>
      </c>
      <c r="B11" t="s">
        <v>278</v>
      </c>
      <c r="C11" t="s">
        <v>283</v>
      </c>
      <c r="D11">
        <v>2000</v>
      </c>
      <c r="E11">
        <f t="shared" si="0"/>
        <v>71800</v>
      </c>
      <c r="I11" s="74" t="s">
        <v>339</v>
      </c>
      <c r="J11" t="s">
        <v>277</v>
      </c>
      <c r="K11" t="s">
        <v>279</v>
      </c>
      <c r="L11">
        <v>20000</v>
      </c>
      <c r="M11">
        <f>M10+L11</f>
        <v>71800</v>
      </c>
      <c r="N11">
        <v>0</v>
      </c>
    </row>
    <row r="12" spans="1:14" x14ac:dyDescent="0.15">
      <c r="A12" s="72" t="s">
        <v>296</v>
      </c>
      <c r="B12" t="s">
        <v>297</v>
      </c>
      <c r="C12" t="s">
        <v>299</v>
      </c>
      <c r="D12">
        <v>3700</v>
      </c>
      <c r="E12">
        <f t="shared" si="0"/>
        <v>75500</v>
      </c>
      <c r="I12" s="73" t="s">
        <v>295</v>
      </c>
      <c r="J12" t="s">
        <v>290</v>
      </c>
      <c r="K12" t="s">
        <v>298</v>
      </c>
      <c r="L12">
        <v>3700</v>
      </c>
      <c r="M12">
        <f>M11+L12</f>
        <v>75500</v>
      </c>
      <c r="N12">
        <v>0</v>
      </c>
    </row>
    <row r="13" spans="1:14" x14ac:dyDescent="0.15">
      <c r="A13" s="72" t="s">
        <v>287</v>
      </c>
      <c r="B13" t="s">
        <v>278</v>
      </c>
      <c r="C13" t="s">
        <v>283</v>
      </c>
      <c r="D13">
        <v>22600</v>
      </c>
      <c r="E13">
        <f t="shared" si="0"/>
        <v>98100</v>
      </c>
      <c r="I13" s="73" t="s">
        <v>286</v>
      </c>
      <c r="J13" t="s">
        <v>277</v>
      </c>
      <c r="K13" t="s">
        <v>282</v>
      </c>
      <c r="L13">
        <v>22600</v>
      </c>
      <c r="M13">
        <f>M12+L13</f>
        <v>98100</v>
      </c>
      <c r="N13">
        <v>0</v>
      </c>
    </row>
    <row r="14" spans="1:14" x14ac:dyDescent="0.15">
      <c r="E14">
        <f t="shared" si="0"/>
        <v>98100</v>
      </c>
      <c r="I14" s="73" t="s">
        <v>337</v>
      </c>
      <c r="L14" s="103">
        <f>SUMIF(N1:N12,1,L1:L12)</f>
        <v>23800</v>
      </c>
    </row>
    <row r="15" spans="1:14" x14ac:dyDescent="0.15">
      <c r="E15">
        <f t="shared" si="0"/>
        <v>98100</v>
      </c>
    </row>
  </sheetData>
  <autoFilter ref="I1:N15">
    <sortState ref="I2:N15">
      <sortCondition ref="I1:I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农行</vt:lpstr>
      <vt:lpstr>ccb工资记录</vt:lpstr>
      <vt:lpstr>ccb福利</vt:lpstr>
      <vt:lpstr>股票</vt:lpstr>
      <vt:lpstr>对账</vt:lpstr>
      <vt:lpstr>车</vt:lpstr>
      <vt:lpstr>房子</vt:lpstr>
      <vt:lpstr>基金</vt:lpstr>
      <vt:lpstr>定期存款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2022-02-28T09:50:49Z</dcterms:modified>
</cp:coreProperties>
</file>